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20" windowHeight="7935" activeTab="3"/>
  </bookViews>
  <sheets>
    <sheet name="macro" sheetId="26" r:id="rId1"/>
    <sheet name="Table_BaselineForcast" sheetId="28" r:id="rId2"/>
    <sheet name="איור 1" sheetId="27" r:id="rId3"/>
    <sheet name="איור 2" sheetId="21" r:id="rId4"/>
    <sheet name="לוח 1" sheetId="25" r:id="rId5"/>
  </sheets>
  <externalReferences>
    <externalReference r:id="rId6"/>
    <externalReference r:id="rId7"/>
    <externalReference r:id="rId8"/>
  </externalReferences>
  <definedNames>
    <definedName name="Demography">#REF!</definedName>
    <definedName name="gg">#REF!</definedName>
    <definedName name="Human">#REF!</definedName>
    <definedName name="ii">#REF!</definedName>
    <definedName name="Investment">#REF!</definedName>
    <definedName name="JewsM">[1]יתר!$A$4:$AX$11</definedName>
    <definedName name="MatIndSector" localSheetId="1">#REF!</definedName>
    <definedName name="MatIndSector">#REF!</definedName>
    <definedName name="MatIndSex" localSheetId="1">#REF!</definedName>
    <definedName name="MatIndSex">#REF!</definedName>
    <definedName name="MatIndYear" localSheetId="1">#REF!</definedName>
    <definedName name="MatIndYear">#REF!</definedName>
    <definedName name="outlier1">#REF!</definedName>
    <definedName name="outlier2">#REF!</definedName>
    <definedName name="outlier3">#REF!</definedName>
    <definedName name="outlier4">#REF!</definedName>
    <definedName name="PopForcastCBS">#REF!</definedName>
    <definedName name="PopForecastCBS_name">#REF!</definedName>
    <definedName name="Productivity">#REF!</definedName>
    <definedName name="Year">[1]חרדים!$A$2:$AX$2</definedName>
    <definedName name="ככ">#REF!</definedName>
  </definedNames>
  <calcPr calcId="145621"/>
</workbook>
</file>

<file path=xl/calcChain.xml><?xml version="1.0" encoding="utf-8"?>
<calcChain xmlns="http://schemas.openxmlformats.org/spreadsheetml/2006/main">
  <c r="D47" i="21" l="1"/>
  <c r="E47" i="21"/>
  <c r="F47" i="21"/>
  <c r="G47" i="21"/>
  <c r="C47" i="21"/>
  <c r="F40" i="28" l="1"/>
  <c r="E40" i="28"/>
  <c r="E22" i="28" s="1"/>
  <c r="D40" i="28"/>
  <c r="C40" i="28"/>
  <c r="F39" i="28"/>
  <c r="E39" i="28"/>
  <c r="D39" i="28"/>
  <c r="C39" i="28"/>
  <c r="E38" i="28"/>
  <c r="C38" i="28"/>
  <c r="E37" i="28"/>
  <c r="E41" i="28" s="1"/>
  <c r="C37" i="28"/>
  <c r="C41" i="28" s="1"/>
  <c r="I32" i="28"/>
  <c r="I31" i="28"/>
  <c r="G31" i="28"/>
  <c r="I30" i="28"/>
  <c r="G30" i="28"/>
  <c r="F30" i="28"/>
  <c r="E30" i="28"/>
  <c r="D30" i="28"/>
  <c r="C30" i="28"/>
  <c r="I29" i="28"/>
  <c r="G29" i="28"/>
  <c r="F29" i="28"/>
  <c r="E29" i="28"/>
  <c r="D29" i="28"/>
  <c r="C29" i="28"/>
  <c r="I28" i="28"/>
  <c r="G28" i="28"/>
  <c r="F28" i="28"/>
  <c r="F38" i="28" s="1"/>
  <c r="E28" i="28"/>
  <c r="D28" i="28"/>
  <c r="D38" i="28" s="1"/>
  <c r="C28" i="28"/>
  <c r="I26" i="28"/>
  <c r="G26" i="28"/>
  <c r="F26" i="28"/>
  <c r="F37" i="28" s="1"/>
  <c r="F41" i="28" s="1"/>
  <c r="E26" i="28"/>
  <c r="D26" i="28"/>
  <c r="D37" i="28" s="1"/>
  <c r="D41" i="28" s="1"/>
  <c r="C26" i="28"/>
  <c r="G24" i="28"/>
  <c r="G22" i="28" s="1"/>
  <c r="F22" i="28"/>
  <c r="D22" i="28"/>
  <c r="C22" i="28"/>
  <c r="I15" i="28"/>
  <c r="I14" i="28"/>
  <c r="I13" i="28"/>
  <c r="I12" i="28"/>
  <c r="I11" i="28"/>
  <c r="I10" i="28"/>
  <c r="I9" i="28"/>
  <c r="I8" i="28"/>
  <c r="I7" i="28"/>
  <c r="N26" i="26"/>
  <c r="L26" i="26"/>
  <c r="K26" i="26"/>
  <c r="J26" i="26"/>
  <c r="I26" i="26"/>
  <c r="H26" i="26"/>
  <c r="G26" i="26"/>
  <c r="F26" i="26"/>
  <c r="E26" i="26"/>
  <c r="D26" i="26"/>
  <c r="C26" i="26"/>
  <c r="B26" i="26"/>
  <c r="N25" i="26"/>
  <c r="L25" i="26"/>
  <c r="K25" i="26"/>
  <c r="J25" i="26"/>
  <c r="I25" i="26"/>
  <c r="H25" i="26"/>
  <c r="G25" i="26"/>
  <c r="F25" i="26"/>
  <c r="E25" i="26"/>
  <c r="D25" i="26"/>
  <c r="C25" i="26"/>
  <c r="B25" i="26"/>
  <c r="N24" i="26"/>
  <c r="L24" i="26"/>
  <c r="K24" i="26"/>
  <c r="J24" i="26"/>
  <c r="I24" i="26"/>
  <c r="H24" i="26"/>
  <c r="G24" i="26"/>
  <c r="F24" i="26"/>
  <c r="E24" i="26"/>
  <c r="D24" i="26"/>
  <c r="C24" i="26"/>
  <c r="B24" i="26"/>
  <c r="N23" i="26"/>
  <c r="L23" i="26"/>
  <c r="K23" i="26"/>
  <c r="J23" i="26"/>
  <c r="I23" i="26"/>
  <c r="H23" i="26"/>
  <c r="G23" i="26"/>
  <c r="F23" i="26"/>
  <c r="E23" i="26"/>
  <c r="D23" i="26"/>
  <c r="C23" i="26"/>
  <c r="B23" i="26"/>
  <c r="N22" i="26"/>
  <c r="L22" i="26"/>
  <c r="K22" i="26"/>
  <c r="J22" i="26"/>
  <c r="I22" i="26"/>
  <c r="H22" i="26"/>
  <c r="G22" i="26"/>
  <c r="F22" i="26"/>
  <c r="E22" i="26"/>
  <c r="D22" i="26"/>
  <c r="C22" i="26"/>
  <c r="B22" i="26"/>
  <c r="N21" i="26"/>
  <c r="L21" i="26"/>
  <c r="K21" i="26"/>
  <c r="J21" i="26"/>
  <c r="I21" i="26"/>
  <c r="H21" i="26"/>
  <c r="G21" i="26"/>
  <c r="F21" i="26"/>
  <c r="E21" i="26"/>
  <c r="D21" i="26"/>
  <c r="C21" i="26"/>
  <c r="B21" i="26"/>
  <c r="N20" i="26"/>
  <c r="L20" i="26"/>
  <c r="K20" i="26"/>
  <c r="J20" i="26"/>
  <c r="I20" i="26"/>
  <c r="H20" i="26"/>
  <c r="G20" i="26"/>
  <c r="F20" i="26"/>
  <c r="E20" i="26"/>
  <c r="D20" i="26"/>
  <c r="C20" i="26"/>
  <c r="B20" i="26"/>
  <c r="N19" i="26"/>
  <c r="L19" i="26"/>
  <c r="K19" i="26"/>
  <c r="J19" i="26"/>
  <c r="I19" i="26"/>
  <c r="H19" i="26"/>
  <c r="G19" i="26"/>
  <c r="F19" i="26"/>
  <c r="E19" i="26"/>
  <c r="D19" i="26"/>
  <c r="C19" i="26"/>
  <c r="B19" i="26"/>
  <c r="N18" i="26"/>
  <c r="L18" i="26"/>
  <c r="K18" i="26"/>
  <c r="J18" i="26"/>
  <c r="I18" i="26"/>
  <c r="H18" i="26"/>
  <c r="G18" i="26"/>
  <c r="F18" i="26"/>
  <c r="E18" i="26"/>
  <c r="D18" i="26"/>
  <c r="C18" i="26"/>
  <c r="B18" i="26"/>
  <c r="N17" i="26"/>
  <c r="L17" i="26"/>
  <c r="K17" i="26"/>
  <c r="J17" i="26"/>
  <c r="I17" i="26"/>
  <c r="H17" i="26"/>
  <c r="G17" i="26"/>
  <c r="F17" i="26"/>
  <c r="E17" i="26"/>
  <c r="D17" i="26"/>
  <c r="C17" i="26"/>
  <c r="B17" i="26"/>
  <c r="S13" i="26"/>
  <c r="O13" i="26"/>
  <c r="P13" i="26" s="1"/>
  <c r="N13" i="26"/>
  <c r="O26" i="26" s="1"/>
  <c r="S12" i="26"/>
  <c r="O12" i="26"/>
  <c r="P12" i="26" s="1"/>
  <c r="N12" i="26"/>
  <c r="O25" i="26" s="1"/>
  <c r="S11" i="26"/>
  <c r="O11" i="26"/>
  <c r="P11" i="26" s="1"/>
  <c r="N11" i="26"/>
  <c r="O24" i="26" s="1"/>
  <c r="S10" i="26"/>
  <c r="O10" i="26"/>
  <c r="P10" i="26" s="1"/>
  <c r="N10" i="26"/>
  <c r="O23" i="26" s="1"/>
  <c r="S9" i="26"/>
  <c r="O9" i="26"/>
  <c r="P9" i="26" s="1"/>
  <c r="N9" i="26"/>
  <c r="O22" i="26" s="1"/>
  <c r="S8" i="26"/>
  <c r="O8" i="26"/>
  <c r="P8" i="26" s="1"/>
  <c r="N8" i="26"/>
  <c r="O21" i="26" s="1"/>
  <c r="S7" i="26"/>
  <c r="O7" i="26"/>
  <c r="P7" i="26" s="1"/>
  <c r="N7" i="26"/>
  <c r="O20" i="26" s="1"/>
  <c r="S6" i="26"/>
  <c r="O6" i="26"/>
  <c r="P6" i="26" s="1"/>
  <c r="N6" i="26"/>
  <c r="O19" i="26" s="1"/>
  <c r="S5" i="26"/>
  <c r="O5" i="26"/>
  <c r="P5" i="26" s="1"/>
  <c r="N5" i="26"/>
  <c r="O18" i="26" s="1"/>
  <c r="S4" i="26"/>
  <c r="O4" i="26"/>
  <c r="P4" i="26" s="1"/>
  <c r="N4" i="26"/>
  <c r="S3" i="26"/>
  <c r="O3" i="26"/>
  <c r="N3" i="26"/>
  <c r="O17" i="26" s="1"/>
  <c r="P17" i="26" l="1"/>
  <c r="M17" i="26"/>
  <c r="M18" i="26"/>
  <c r="M19" i="26"/>
  <c r="M20" i="26"/>
  <c r="M21" i="26"/>
  <c r="M22" i="26"/>
  <c r="M23" i="26"/>
  <c r="M24" i="26"/>
  <c r="M25" i="26"/>
  <c r="M26" i="26"/>
</calcChain>
</file>

<file path=xl/sharedStrings.xml><?xml version="1.0" encoding="utf-8"?>
<sst xmlns="http://schemas.openxmlformats.org/spreadsheetml/2006/main" count="84" uniqueCount="60">
  <si>
    <t>2015-2065</t>
  </si>
  <si>
    <t>תוצר</t>
  </si>
  <si>
    <t>תוצר לנפש</t>
  </si>
  <si>
    <t>לוח 1</t>
  </si>
  <si>
    <t>מודל בסיסי</t>
  </si>
  <si>
    <t>שיעורי צמיחה שנתיים ממוצעים</t>
  </si>
  <si>
    <t>מוסדות</t>
  </si>
  <si>
    <t>תשתיות</t>
  </si>
  <si>
    <t>חינוך</t>
  </si>
  <si>
    <t>כלל השינויים</t>
  </si>
  <si>
    <t>הסטורי</t>
  </si>
  <si>
    <t>LFPR</t>
  </si>
  <si>
    <t>אלטרנטיבה 1*</t>
  </si>
  <si>
    <t>אלטרנטיבה 2**</t>
  </si>
  <si>
    <t>אלטרנטיבה 3***</t>
  </si>
  <si>
    <t>ההון הפיסי</t>
  </si>
  <si>
    <t>אלטרנטיבות פריון כולל משיפורים ב:</t>
  </si>
  <si>
    <t>השוואת תרחישי שיפור בפריון הכולל לתחזית הבסיסית</t>
  </si>
  <si>
    <t>הפריון הכולל</t>
  </si>
  <si>
    <t>המקור: הלשכה המרכזית לסטטיסטיקה ועיבודים על סמך מודל הצמיחה של בנק ישראל</t>
  </si>
  <si>
    <t>התחזית הבסיסית</t>
  </si>
  <si>
    <t>תוצר (2065, אחוז סטייה מהרמה במודל הבסיסי)</t>
  </si>
  <si>
    <t>GDP (mil.)</t>
  </si>
  <si>
    <t>GDP per Capita</t>
  </si>
  <si>
    <t>Total Workers</t>
  </si>
  <si>
    <t>Israeli Workers</t>
  </si>
  <si>
    <t>Hours per worker (25-64)</t>
  </si>
  <si>
    <t>years of schooling (25-64)</t>
  </si>
  <si>
    <t>experience (25-64)</t>
  </si>
  <si>
    <t>Human capital</t>
  </si>
  <si>
    <t>Phiscal capital</t>
  </si>
  <si>
    <t>TFP</t>
  </si>
  <si>
    <t>Labor share in GDP</t>
  </si>
  <si>
    <t>Investment rate</t>
  </si>
  <si>
    <t>population</t>
  </si>
  <si>
    <t>Average Compensation per employed</t>
  </si>
  <si>
    <t>Actual</t>
  </si>
  <si>
    <t>Forecast</t>
  </si>
  <si>
    <t>Forecast-Actual</t>
  </si>
  <si>
    <t>to</t>
  </si>
  <si>
    <t>less</t>
  </si>
  <si>
    <t>1980-2016</t>
  </si>
  <si>
    <t>GDP</t>
  </si>
  <si>
    <t>GDP per capita</t>
  </si>
  <si>
    <t>Total population</t>
  </si>
  <si>
    <t>Prime age population</t>
  </si>
  <si>
    <t>Total human capital input</t>
  </si>
  <si>
    <t>Total employment (incl. foreign)</t>
  </si>
  <si>
    <t>Hours per employed</t>
  </si>
  <si>
    <t>Capital</t>
  </si>
  <si>
    <t>1980-1999</t>
  </si>
  <si>
    <t>2000-2016</t>
  </si>
  <si>
    <t>2017-2035</t>
  </si>
  <si>
    <t>2036-2065</t>
  </si>
  <si>
    <t>האוכלוסיה בגילי העבודה העיקריים</t>
  </si>
  <si>
    <t>תכונות העובדים (בעיקר שיעור התעסוקה וההשכלה)</t>
  </si>
  <si>
    <t>ההון (נכסים פיסיים ובלתי מוחשיים)</t>
  </si>
  <si>
    <t>הפריון הכולל (הטכנולוגיה וגורמים אחרים)</t>
  </si>
  <si>
    <t>צמיחת התוצר</t>
  </si>
  <si>
    <r>
      <t>שיפור בכל אחד מהתחומים מתייחס להתקדמות של ישראל אל האחוזון ה-95 של דירוג מדינות ה-</t>
    </r>
    <r>
      <rPr>
        <sz val="10"/>
        <color rgb="FF000000"/>
        <rFont val="Arial"/>
        <family val="2"/>
      </rPr>
      <t>OECD</t>
    </r>
    <r>
      <rPr>
        <sz val="10"/>
        <color rgb="FF000000"/>
        <rFont val="David"/>
        <family val="2"/>
        <charset val="177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</si>
</sst>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"/>
    <numFmt numFmtId="167" formatCode="#,##0.0_ ;\-#,##0.0\ "/>
    <numFmt numFmtId="168" formatCode="#,##0.00_ ;\-#,##0.00\ "/>
  </numFmts>
  <fonts count="8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color theme="1"/>
      <name val="David"/>
      <family val="2"/>
      <charset val="177"/>
    </font>
    <font>
      <b/>
      <sz val="10"/>
      <color rgb="FF000000"/>
      <name val="David"/>
      <family val="2"/>
      <charset val="177"/>
    </font>
    <font>
      <sz val="10"/>
      <color rgb="FF000000"/>
      <name val="Arial"/>
      <family val="2"/>
    </font>
    <font>
      <sz val="10"/>
      <color rgb="FF000000"/>
      <name val="David"/>
      <family val="2"/>
      <charset val="177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4" fillId="2" borderId="0" xfId="0" applyFont="1" applyFill="1" applyAlignment="1">
      <alignment horizontal="center" vertical="center" readingOrder="2"/>
    </xf>
    <xf numFmtId="0" fontId="5" fillId="2" borderId="0" xfId="0" applyFont="1" applyFill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0" xfId="0" applyFont="1" applyFill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readingOrder="1"/>
    </xf>
    <xf numFmtId="0" fontId="6" fillId="2" borderId="1" xfId="0" applyFont="1" applyFill="1" applyBorder="1" applyAlignment="1">
      <alignment horizontal="center" vertical="center" readingOrder="2"/>
    </xf>
    <xf numFmtId="0" fontId="4" fillId="2" borderId="0" xfId="0" applyFont="1" applyFill="1" applyAlignment="1">
      <alignment horizontal="right" vertical="center" readingOrder="2"/>
    </xf>
    <xf numFmtId="0" fontId="4" fillId="2" borderId="0" xfId="0" applyFont="1" applyFill="1" applyAlignment="1">
      <alignment horizontal="right" vertical="center" readingOrder="1"/>
    </xf>
    <xf numFmtId="0" fontId="4" fillId="2" borderId="1" xfId="0" applyFont="1" applyFill="1" applyBorder="1" applyAlignment="1">
      <alignment horizontal="right" vertical="center" readingOrder="2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3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3" fontId="0" fillId="3" borderId="0" xfId="0" applyNumberFormat="1" applyFill="1" applyAlignment="1">
      <alignment horizontal="center"/>
    </xf>
    <xf numFmtId="0" fontId="0" fillId="0" borderId="4" xfId="0" applyBorder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4" xfId="0" applyBorder="1" applyAlignment="1">
      <alignment horizontal="left" readingOrder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Border="1" applyAlignment="1">
      <alignment horizontal="left" readingOrder="1"/>
    </xf>
    <xf numFmtId="0" fontId="0" fillId="0" borderId="0" xfId="0" applyAlignment="1">
      <alignment horizontal="left" readingOrder="1"/>
    </xf>
    <xf numFmtId="0" fontId="0" fillId="3" borderId="0" xfId="0" applyFill="1" applyAlignment="1">
      <alignment horizontal="left" readingOrder="1"/>
    </xf>
    <xf numFmtId="16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168" fontId="0" fillId="3" borderId="0" xfId="0" applyNumberFormat="1" applyFill="1" applyAlignment="1">
      <alignment horizontal="center"/>
    </xf>
    <xf numFmtId="167" fontId="0" fillId="0" borderId="0" xfId="0" applyNumberFormat="1"/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42554088157558E-2"/>
          <c:y val="2.107660501120398E-2"/>
          <c:w val="0.91221219352473515"/>
          <c:h val="0.926034882244208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Table_BaselineForcast!$B$37</c:f>
              <c:strCache>
                <c:ptCount val="1"/>
                <c:pt idx="0">
                  <c:v>האוכלוסיה בגילי העבודה העיקריים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Table_BaselineForcast!$C$35:$F$35</c:f>
              <c:strCache>
                <c:ptCount val="4"/>
                <c:pt idx="0">
                  <c:v>1980-1999</c:v>
                </c:pt>
                <c:pt idx="1">
                  <c:v>2000-2016</c:v>
                </c:pt>
                <c:pt idx="2">
                  <c:v>2017-2035</c:v>
                </c:pt>
                <c:pt idx="3">
                  <c:v>2036-2065</c:v>
                </c:pt>
              </c:strCache>
            </c:strRef>
          </c:cat>
          <c:val>
            <c:numRef>
              <c:f>Table_BaselineForcast!$C$37:$F$37</c:f>
              <c:numCache>
                <c:formatCode>#,##0.0_ ;\-#,##0.0\ </c:formatCode>
                <c:ptCount val="4"/>
                <c:pt idx="0">
                  <c:v>1.5631175387274208</c:v>
                </c:pt>
                <c:pt idx="1">
                  <c:v>1.0862892930247459</c:v>
                </c:pt>
                <c:pt idx="2">
                  <c:v>0.80800192562608408</c:v>
                </c:pt>
                <c:pt idx="3">
                  <c:v>0.84364923147590931</c:v>
                </c:pt>
              </c:numCache>
            </c:numRef>
          </c:val>
        </c:ser>
        <c:ser>
          <c:idx val="2"/>
          <c:order val="1"/>
          <c:tx>
            <c:strRef>
              <c:f>Table_BaselineForcast!$B$38</c:f>
              <c:strCache>
                <c:ptCount val="1"/>
                <c:pt idx="0">
                  <c:v>תכונות העובדים (בעיקר שיעור התעסוקה וההשכלה)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Table_BaselineForcast!$C$35:$F$35</c:f>
              <c:strCache>
                <c:ptCount val="4"/>
                <c:pt idx="0">
                  <c:v>1980-1999</c:v>
                </c:pt>
                <c:pt idx="1">
                  <c:v>2000-2016</c:v>
                </c:pt>
                <c:pt idx="2">
                  <c:v>2017-2035</c:v>
                </c:pt>
                <c:pt idx="3">
                  <c:v>2036-2065</c:v>
                </c:pt>
              </c:strCache>
            </c:strRef>
          </c:cat>
          <c:val>
            <c:numRef>
              <c:f>Table_BaselineForcast!$C$38:$F$38</c:f>
              <c:numCache>
                <c:formatCode>#,##0.0_ ;\-#,##0.0\ </c:formatCode>
                <c:ptCount val="4"/>
                <c:pt idx="0">
                  <c:v>0.71638105317541378</c:v>
                </c:pt>
                <c:pt idx="1">
                  <c:v>0.43264041295890254</c:v>
                </c:pt>
                <c:pt idx="2">
                  <c:v>0.17642272064237186</c:v>
                </c:pt>
                <c:pt idx="3">
                  <c:v>0.12734612699929149</c:v>
                </c:pt>
              </c:numCache>
            </c:numRef>
          </c:val>
        </c:ser>
        <c:ser>
          <c:idx val="3"/>
          <c:order val="2"/>
          <c:tx>
            <c:strRef>
              <c:f>Table_BaselineForcast!$B$39</c:f>
              <c:strCache>
                <c:ptCount val="1"/>
                <c:pt idx="0">
                  <c:v>ההון (נכסים פיסיים ובלתי מוחשיים)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Table_BaselineForcast!$C$35:$F$35</c:f>
              <c:strCache>
                <c:ptCount val="4"/>
                <c:pt idx="0">
                  <c:v>1980-1999</c:v>
                </c:pt>
                <c:pt idx="1">
                  <c:v>2000-2016</c:v>
                </c:pt>
                <c:pt idx="2">
                  <c:v>2017-2035</c:v>
                </c:pt>
                <c:pt idx="3">
                  <c:v>2036-2065</c:v>
                </c:pt>
              </c:strCache>
            </c:strRef>
          </c:cat>
          <c:val>
            <c:numRef>
              <c:f>Table_BaselineForcast!$C$39:$F$39</c:f>
              <c:numCache>
                <c:formatCode>#,##0.0_ ;\-#,##0.0\ </c:formatCode>
                <c:ptCount val="4"/>
                <c:pt idx="0">
                  <c:v>1.9100958518235511</c:v>
                </c:pt>
                <c:pt idx="1">
                  <c:v>1.3664039025408492</c:v>
                </c:pt>
                <c:pt idx="2">
                  <c:v>1.2544529931633519</c:v>
                </c:pt>
                <c:pt idx="3">
                  <c:v>0.81400601978357856</c:v>
                </c:pt>
              </c:numCache>
            </c:numRef>
          </c:val>
        </c:ser>
        <c:ser>
          <c:idx val="4"/>
          <c:order val="3"/>
          <c:tx>
            <c:strRef>
              <c:f>Table_BaselineForcast!$B$40</c:f>
              <c:strCache>
                <c:ptCount val="1"/>
                <c:pt idx="0">
                  <c:v>הפריון הכולל (הטכנולוגיה וגורמים אחרים)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Table_BaselineForcast!$C$35:$F$35</c:f>
              <c:strCache>
                <c:ptCount val="4"/>
                <c:pt idx="0">
                  <c:v>1980-1999</c:v>
                </c:pt>
                <c:pt idx="1">
                  <c:v>2000-2016</c:v>
                </c:pt>
                <c:pt idx="2">
                  <c:v>2017-2035</c:v>
                </c:pt>
                <c:pt idx="3">
                  <c:v>2036-2065</c:v>
                </c:pt>
              </c:strCache>
            </c:strRef>
          </c:cat>
          <c:val>
            <c:numRef>
              <c:f>Table_BaselineForcast!$C$40:$F$40</c:f>
              <c:numCache>
                <c:formatCode>#,##0.00_ ;\-#,##0.00\ </c:formatCode>
                <c:ptCount val="4"/>
                <c:pt idx="0">
                  <c:v>0.47218596216296299</c:v>
                </c:pt>
                <c:pt idx="1">
                  <c:v>0.45610459275531312</c:v>
                </c:pt>
                <c:pt idx="2">
                  <c:v>0.45815482184237144</c:v>
                </c:pt>
                <c:pt idx="3">
                  <c:v>0.43932044174472829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928320"/>
        <c:axId val="355946496"/>
      </c:barChart>
      <c:lineChart>
        <c:grouping val="standard"/>
        <c:varyColors val="0"/>
        <c:ser>
          <c:idx val="5"/>
          <c:order val="4"/>
          <c:tx>
            <c:strRef>
              <c:f>Table_BaselineForcast!$B$41</c:f>
              <c:strCache>
                <c:ptCount val="1"/>
                <c:pt idx="0">
                  <c:v>צמיחת התוצר</c:v>
                </c:pt>
              </c:strCache>
            </c:strRef>
          </c:tx>
          <c:dLbls>
            <c:dLbl>
              <c:idx val="0"/>
              <c:layout>
                <c:manualLayout>
                  <c:x val="-2.0480404714298916E-2"/>
                  <c:y val="-3.1334623014877612E-2"/>
                </c:manualLayout>
              </c:layout>
              <c:spPr/>
              <c:txPr>
                <a:bodyPr/>
                <a:lstStyle/>
                <a:p>
                  <a:pPr>
                    <a:defRPr sz="1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653603142865978E-2"/>
                  <c:y val="-4.386847222082866E-2"/>
                </c:manualLayout>
              </c:layout>
              <c:spPr/>
              <c:txPr>
                <a:bodyPr/>
                <a:lstStyle/>
                <a:p>
                  <a:pPr>
                    <a:defRPr sz="1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845765028585484E-2"/>
                  <c:y val="-5.222453617767274E-2"/>
                </c:manualLayout>
              </c:layout>
              <c:spPr/>
              <c:txPr>
                <a:bodyPr/>
                <a:lstStyle/>
                <a:p>
                  <a:pPr>
                    <a:defRPr sz="1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211125342872077E-2"/>
                  <c:y val="-3.1334623014877612E-2"/>
                </c:manualLayout>
              </c:layout>
              <c:spPr/>
              <c:txPr>
                <a:bodyPr/>
                <a:lstStyle/>
                <a:p>
                  <a:pPr>
                    <a:defRPr sz="1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Table_BaselineForcast!$C$35:$F$35</c:f>
              <c:strCache>
                <c:ptCount val="4"/>
                <c:pt idx="0">
                  <c:v>1980-1999</c:v>
                </c:pt>
                <c:pt idx="1">
                  <c:v>2000-2016</c:v>
                </c:pt>
                <c:pt idx="2">
                  <c:v>2017-2035</c:v>
                </c:pt>
                <c:pt idx="3">
                  <c:v>2036-2065</c:v>
                </c:pt>
              </c:strCache>
            </c:strRef>
          </c:cat>
          <c:val>
            <c:numRef>
              <c:f>Table_BaselineForcast!$C$41:$F$41</c:f>
              <c:numCache>
                <c:formatCode>#,##0.0_ ;\-#,##0.0\ </c:formatCode>
                <c:ptCount val="4"/>
                <c:pt idx="0">
                  <c:v>4.6617804058893491</c:v>
                </c:pt>
                <c:pt idx="1">
                  <c:v>3.3414382012798107</c:v>
                </c:pt>
                <c:pt idx="2">
                  <c:v>2.6970324612741794</c:v>
                </c:pt>
                <c:pt idx="3">
                  <c:v>2.2243218200035075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928320"/>
        <c:axId val="355946496"/>
      </c:lineChart>
      <c:catAx>
        <c:axId val="35592832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800"/>
            </a:pPr>
            <a:endParaRPr lang="he-IL"/>
          </a:p>
        </c:txPr>
        <c:crossAx val="355946496"/>
        <c:crosses val="autoZero"/>
        <c:auto val="1"/>
        <c:lblAlgn val="ctr"/>
        <c:lblOffset val="100"/>
        <c:noMultiLvlLbl val="0"/>
      </c:catAx>
      <c:valAx>
        <c:axId val="355946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_ ;\-#,##0.0\ 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he-IL"/>
          </a:p>
        </c:txPr>
        <c:crossAx val="35592832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58416629271561993"/>
          <c:y val="2.1676979677893234E-2"/>
          <c:w val="0.39115831363595022"/>
          <c:h val="0.2704714191228707"/>
        </c:manualLayout>
      </c:layout>
      <c:overlay val="0"/>
      <c:txPr>
        <a:bodyPr/>
        <a:lstStyle/>
        <a:p>
          <a:pPr rtl="1">
            <a:defRPr sz="1200"/>
          </a:pPr>
          <a:endParaRPr lang="he-I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>
                <a:latin typeface="David" panose="020E0502060401010101" pitchFamily="34" charset="-79"/>
                <a:cs typeface="David" panose="020E0502060401010101" pitchFamily="34" charset="-79"/>
              </a:rPr>
              <a:t>איור 1</a:t>
            </a:r>
          </a:p>
          <a:p>
            <a:pPr>
              <a:defRPr/>
            </a:pPr>
            <a:r>
              <a:rPr lang="he-IL" sz="1400">
                <a:latin typeface="David" panose="020E0502060401010101" pitchFamily="34" charset="-79"/>
                <a:cs typeface="David" panose="020E0502060401010101" pitchFamily="34" charset="-79"/>
              </a:rPr>
              <a:t>תרחישים</a:t>
            </a:r>
            <a:r>
              <a:rPr lang="he-IL" sz="1400" baseline="0">
                <a:latin typeface="David" panose="020E0502060401010101" pitchFamily="34" charset="-79"/>
                <a:cs typeface="David" panose="020E0502060401010101" pitchFamily="34" charset="-79"/>
              </a:rPr>
              <a:t> ל</a:t>
            </a:r>
            <a:r>
              <a:rPr lang="he-IL" sz="1400">
                <a:latin typeface="David" panose="020E0502060401010101" pitchFamily="34" charset="-79"/>
                <a:cs typeface="David" panose="020E0502060401010101" pitchFamily="34" charset="-79"/>
              </a:rPr>
              <a:t>שיעור</a:t>
            </a:r>
            <a:r>
              <a:rPr lang="he-IL" sz="1400" baseline="0">
                <a:latin typeface="David" panose="020E0502060401010101" pitchFamily="34" charset="-79"/>
                <a:cs typeface="David" panose="020E0502060401010101" pitchFamily="34" charset="-79"/>
              </a:rPr>
              <a:t> השתתפות בשוק העבודה</a:t>
            </a:r>
            <a:endParaRPr lang="he-IL" sz="14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39743878169075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888449312308016E-2"/>
          <c:y val="0.1011266417036835"/>
          <c:w val="0.79225885225885229"/>
          <c:h val="0.66573865640885843"/>
        </c:manualLayout>
      </c:layout>
      <c:lineChart>
        <c:grouping val="standard"/>
        <c:varyColors val="0"/>
        <c:ser>
          <c:idx val="3"/>
          <c:order val="0"/>
          <c:tx>
            <c:strRef>
              <c:f>'איור 2'!$G$2</c:f>
              <c:strCache>
                <c:ptCount val="1"/>
                <c:pt idx="0">
                  <c:v>אלטרנטיבה 2**</c:v>
                </c:pt>
              </c:strCache>
            </c:strRef>
          </c:tx>
          <c:marker>
            <c:symbol val="none"/>
          </c:marker>
          <c:cat>
            <c:numRef>
              <c:f>'איור 2'!$A$3:$A$57</c:f>
              <c:numCache>
                <c:formatCode>General</c:formatCode>
                <c:ptCount val="5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2025</c:v>
                </c:pt>
                <c:pt idx="47">
                  <c:v>2030</c:v>
                </c:pt>
                <c:pt idx="48">
                  <c:v>2035</c:v>
                </c:pt>
                <c:pt idx="49">
                  <c:v>2040</c:v>
                </c:pt>
                <c:pt idx="50">
                  <c:v>2045</c:v>
                </c:pt>
                <c:pt idx="51">
                  <c:v>2050</c:v>
                </c:pt>
                <c:pt idx="52">
                  <c:v>2055</c:v>
                </c:pt>
                <c:pt idx="53">
                  <c:v>2060</c:v>
                </c:pt>
                <c:pt idx="54">
                  <c:v>2065</c:v>
                </c:pt>
              </c:numCache>
            </c:numRef>
          </c:cat>
          <c:val>
            <c:numRef>
              <c:f>'איור 2'!$G$3:$G$57</c:f>
              <c:numCache>
                <c:formatCode>General</c:formatCode>
                <c:ptCount val="55"/>
                <c:pt idx="44">
                  <c:v>0.8075</c:v>
                </c:pt>
                <c:pt idx="45">
                  <c:v>0.8075</c:v>
                </c:pt>
                <c:pt idx="46">
                  <c:v>0.81359999999999999</c:v>
                </c:pt>
                <c:pt idx="47">
                  <c:v>0.82140000000000002</c:v>
                </c:pt>
                <c:pt idx="48">
                  <c:v>0.82969999999999999</c:v>
                </c:pt>
                <c:pt idx="49">
                  <c:v>0.84189999999999998</c:v>
                </c:pt>
                <c:pt idx="50">
                  <c:v>0.85160000000000002</c:v>
                </c:pt>
                <c:pt idx="51">
                  <c:v>0.85970000000000002</c:v>
                </c:pt>
                <c:pt idx="52">
                  <c:v>0.86570000000000003</c:v>
                </c:pt>
                <c:pt idx="53">
                  <c:v>0.87070000000000003</c:v>
                </c:pt>
                <c:pt idx="54">
                  <c:v>0.87460000000000004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'איור 2'!$D$2</c:f>
              <c:strCache>
                <c:ptCount val="1"/>
                <c:pt idx="0">
                  <c:v>אלטרנטיבה 1*</c:v>
                </c:pt>
              </c:strCache>
            </c:strRef>
          </c:tx>
          <c:marker>
            <c:symbol val="none"/>
          </c:marker>
          <c:cat>
            <c:numRef>
              <c:f>'איור 2'!$A$3:$A$57</c:f>
              <c:numCache>
                <c:formatCode>General</c:formatCode>
                <c:ptCount val="5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2025</c:v>
                </c:pt>
                <c:pt idx="47">
                  <c:v>2030</c:v>
                </c:pt>
                <c:pt idx="48">
                  <c:v>2035</c:v>
                </c:pt>
                <c:pt idx="49">
                  <c:v>2040</c:v>
                </c:pt>
                <c:pt idx="50">
                  <c:v>2045</c:v>
                </c:pt>
                <c:pt idx="51">
                  <c:v>2050</c:v>
                </c:pt>
                <c:pt idx="52">
                  <c:v>2055</c:v>
                </c:pt>
                <c:pt idx="53">
                  <c:v>2060</c:v>
                </c:pt>
                <c:pt idx="54">
                  <c:v>2065</c:v>
                </c:pt>
              </c:numCache>
            </c:numRef>
          </c:cat>
          <c:val>
            <c:numRef>
              <c:f>'איור 2'!$D$3:$D$57</c:f>
              <c:numCache>
                <c:formatCode>General</c:formatCode>
                <c:ptCount val="55"/>
                <c:pt idx="44">
                  <c:v>0.80089999999999995</c:v>
                </c:pt>
                <c:pt idx="45">
                  <c:v>0.80089999999999995</c:v>
                </c:pt>
                <c:pt idx="46">
                  <c:v>0.79869999999999997</c:v>
                </c:pt>
                <c:pt idx="47">
                  <c:v>0.79600000000000004</c:v>
                </c:pt>
                <c:pt idx="48">
                  <c:v>0.79330000000000001</c:v>
                </c:pt>
                <c:pt idx="49">
                  <c:v>0.79510000000000003</c:v>
                </c:pt>
                <c:pt idx="50">
                  <c:v>0.79549999999999998</c:v>
                </c:pt>
                <c:pt idx="51">
                  <c:v>0.79430000000000001</c:v>
                </c:pt>
                <c:pt idx="52">
                  <c:v>0.79139999999999999</c:v>
                </c:pt>
                <c:pt idx="53">
                  <c:v>0.78920000000000001</c:v>
                </c:pt>
                <c:pt idx="54">
                  <c:v>0.78769999999999996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'איור 2'!$C$2</c:f>
              <c:strCache>
                <c:ptCount val="1"/>
                <c:pt idx="0">
                  <c:v>מודל בסיסי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'איור 2'!$A$3:$A$57</c:f>
              <c:numCache>
                <c:formatCode>General</c:formatCode>
                <c:ptCount val="5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2025</c:v>
                </c:pt>
                <c:pt idx="47">
                  <c:v>2030</c:v>
                </c:pt>
                <c:pt idx="48">
                  <c:v>2035</c:v>
                </c:pt>
                <c:pt idx="49">
                  <c:v>2040</c:v>
                </c:pt>
                <c:pt idx="50">
                  <c:v>2045</c:v>
                </c:pt>
                <c:pt idx="51">
                  <c:v>2050</c:v>
                </c:pt>
                <c:pt idx="52">
                  <c:v>2055</c:v>
                </c:pt>
                <c:pt idx="53">
                  <c:v>2060</c:v>
                </c:pt>
                <c:pt idx="54">
                  <c:v>2065</c:v>
                </c:pt>
              </c:numCache>
            </c:numRef>
          </c:cat>
          <c:val>
            <c:numRef>
              <c:f>'איור 2'!$C$3:$C$57</c:f>
              <c:numCache>
                <c:formatCode>General</c:formatCode>
                <c:ptCount val="55"/>
                <c:pt idx="44">
                  <c:v>0.80420000000000003</c:v>
                </c:pt>
                <c:pt idx="45">
                  <c:v>0.80420000000000003</c:v>
                </c:pt>
                <c:pt idx="46">
                  <c:v>0.80649999999999999</c:v>
                </c:pt>
                <c:pt idx="47">
                  <c:v>0.80989999999999995</c:v>
                </c:pt>
                <c:pt idx="48">
                  <c:v>0.81399999999999995</c:v>
                </c:pt>
                <c:pt idx="49">
                  <c:v>0.8226</c:v>
                </c:pt>
                <c:pt idx="50">
                  <c:v>0.82969999999999999</c:v>
                </c:pt>
                <c:pt idx="51">
                  <c:v>0.83560000000000001</c:v>
                </c:pt>
                <c:pt idx="52">
                  <c:v>0.83989999999999998</c:v>
                </c:pt>
                <c:pt idx="53">
                  <c:v>0.84409999999999996</c:v>
                </c:pt>
                <c:pt idx="54">
                  <c:v>0.84819999999999995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'איור 2'!$B$2</c:f>
              <c:strCache>
                <c:ptCount val="1"/>
                <c:pt idx="0">
                  <c:v>הסטורי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'איור 2'!$A$3:$A$57</c:f>
              <c:numCache>
                <c:formatCode>General</c:formatCode>
                <c:ptCount val="5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2025</c:v>
                </c:pt>
                <c:pt idx="47">
                  <c:v>2030</c:v>
                </c:pt>
                <c:pt idx="48">
                  <c:v>2035</c:v>
                </c:pt>
                <c:pt idx="49">
                  <c:v>2040</c:v>
                </c:pt>
                <c:pt idx="50">
                  <c:v>2045</c:v>
                </c:pt>
                <c:pt idx="51">
                  <c:v>2050</c:v>
                </c:pt>
                <c:pt idx="52">
                  <c:v>2055</c:v>
                </c:pt>
                <c:pt idx="53">
                  <c:v>2060</c:v>
                </c:pt>
                <c:pt idx="54">
                  <c:v>2065</c:v>
                </c:pt>
              </c:numCache>
            </c:numRef>
          </c:cat>
          <c:val>
            <c:numRef>
              <c:f>'איור 2'!$B$3:$B$57</c:f>
              <c:numCache>
                <c:formatCode>General</c:formatCode>
                <c:ptCount val="55"/>
                <c:pt idx="5">
                  <c:v>0.67100000000000004</c:v>
                </c:pt>
                <c:pt idx="6">
                  <c:v>0.67500000000000004</c:v>
                </c:pt>
                <c:pt idx="7">
                  <c:v>0.67500000000000004</c:v>
                </c:pt>
                <c:pt idx="8">
                  <c:v>0.68100000000000005</c:v>
                </c:pt>
                <c:pt idx="9">
                  <c:v>0.68600000000000005</c:v>
                </c:pt>
                <c:pt idx="10">
                  <c:v>0.67900000000000005</c:v>
                </c:pt>
                <c:pt idx="11">
                  <c:v>0.67800000000000005</c:v>
                </c:pt>
                <c:pt idx="12">
                  <c:v>0.68100000000000005</c:v>
                </c:pt>
                <c:pt idx="13">
                  <c:v>0.69199999999999995</c:v>
                </c:pt>
                <c:pt idx="14">
                  <c:v>0.70399999999999996</c:v>
                </c:pt>
                <c:pt idx="15">
                  <c:v>0.70299999999999996</c:v>
                </c:pt>
                <c:pt idx="16">
                  <c:v>0.70399999999999996</c:v>
                </c:pt>
                <c:pt idx="17">
                  <c:v>0.70899999999999996</c:v>
                </c:pt>
                <c:pt idx="18">
                  <c:v>0.71599999999999997</c:v>
                </c:pt>
                <c:pt idx="19">
                  <c:v>0.72399999999999998</c:v>
                </c:pt>
                <c:pt idx="20">
                  <c:v>0.72799999999999998</c:v>
                </c:pt>
                <c:pt idx="21">
                  <c:v>0.72699999999999998</c:v>
                </c:pt>
                <c:pt idx="22">
                  <c:v>0.72599999999999998</c:v>
                </c:pt>
                <c:pt idx="23">
                  <c:v>0.73</c:v>
                </c:pt>
                <c:pt idx="24">
                  <c:v>0.73499999999999999</c:v>
                </c:pt>
                <c:pt idx="25">
                  <c:v>0.73799999999999999</c:v>
                </c:pt>
                <c:pt idx="26">
                  <c:v>0.73799999999999999</c:v>
                </c:pt>
                <c:pt idx="27">
                  <c:v>0.74099999999999999</c:v>
                </c:pt>
                <c:pt idx="28">
                  <c:v>0.746</c:v>
                </c:pt>
                <c:pt idx="29">
                  <c:v>0.75</c:v>
                </c:pt>
                <c:pt idx="30">
                  <c:v>0.75</c:v>
                </c:pt>
                <c:pt idx="31">
                  <c:v>0.755</c:v>
                </c:pt>
                <c:pt idx="32">
                  <c:v>0.76400000000000001</c:v>
                </c:pt>
                <c:pt idx="33">
                  <c:v>0.76700000000000002</c:v>
                </c:pt>
                <c:pt idx="34">
                  <c:v>0.76700000000000002</c:v>
                </c:pt>
                <c:pt idx="35">
                  <c:v>0.77100000000000002</c:v>
                </c:pt>
                <c:pt idx="36">
                  <c:v>0.77500000000000002</c:v>
                </c:pt>
                <c:pt idx="37">
                  <c:v>0.78700000000000003</c:v>
                </c:pt>
                <c:pt idx="38">
                  <c:v>0.78800000000000003</c:v>
                </c:pt>
                <c:pt idx="39">
                  <c:v>0.79500000000000004</c:v>
                </c:pt>
                <c:pt idx="40">
                  <c:v>0.79800000000000004</c:v>
                </c:pt>
                <c:pt idx="41">
                  <c:v>0.79900000000000004</c:v>
                </c:pt>
                <c:pt idx="42">
                  <c:v>0.8</c:v>
                </c:pt>
                <c:pt idx="43">
                  <c:v>0.80300000000000005</c:v>
                </c:pt>
                <c:pt idx="44">
                  <c:v>0.80300000000000005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72192"/>
        <c:axId val="354001664"/>
      </c:lineChart>
      <c:dateAx>
        <c:axId val="3792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4001664"/>
        <c:crosses val="autoZero"/>
        <c:auto val="0"/>
        <c:lblOffset val="100"/>
        <c:baseTimeUnit val="days"/>
        <c:majorUnit val="5"/>
        <c:majorTimeUnit val="days"/>
      </c:dateAx>
      <c:valAx>
        <c:axId val="354001664"/>
        <c:scaling>
          <c:orientation val="minMax"/>
          <c:max val="0.9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272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712344994672065E-2"/>
          <c:y val="0.85813633411367851"/>
          <c:w val="0.90956870051722405"/>
          <c:h val="8.49485480981544E-2"/>
        </c:manualLayout>
      </c:layout>
      <c:overlay val="0"/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16</xdr:row>
      <xdr:rowOff>95250</xdr:rowOff>
    </xdr:from>
    <xdr:to>
      <xdr:col>14</xdr:col>
      <xdr:colOff>657225</xdr:colOff>
      <xdr:row>38</xdr:row>
      <xdr:rowOff>104776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0.00535</cdr:x>
      <cdr:y>0.92601</cdr:y>
    </cdr:from>
    <cdr:to>
      <cdr:x>0.9697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4" y="3695701"/>
          <a:ext cx="51530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*ללא התכנסות גברים חרדים ונשים ערביות. **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התכנסות מהירה של גברים חרדים ונשים ערביות</a:t>
          </a:r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. </a:t>
          </a:r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rsl\Eyal\&#1502;&#1493;&#1491;&#1500;%20&#1510;&#1502;&#1497;&#1495;&#1492;%20&#1488;&#1512;&#1493;&#1499;&#1514;%20&#1496;&#1493;&#1493;&#1495;\&#1514;&#1495;&#1494;&#1497;&#1514;%20&#1491;&#1502;&#1493;&#1490;&#1512;&#1508;&#1497;&#1514;%20&#1500;&#1502;&#1505;\&#1505;&#1497;&#1499;&#1493;&#1501;%20&#1492;&#1504;&#1495;&#1493;&#1514;%20&#1508;&#1512;&#1497;&#1493;&#1503;%20&#1505;&#1490;&#1493;&#1500;&#1497;%20&#1500;&#1489;&#1504;&#1511;%20&#1497;&#1513;&#1512;&#1488;&#15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488;&#1497;&#1493;&#1512;%20&#1514;&#1512;&#1493;&#1502;&#1493;&#1514;%20&#1510;&#1502;&#1497;&#1495;&#1492;%20&#1488;&#1512;&#1493;&#1499;&#1514;%20&#1496;&#1493;&#1493;&#1495;%20&#1506;&#1489;&#1512;&#1497;&#151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488;&#1497;&#1493;&#1512;%20&#1514;&#1512;&#1493;&#1502;&#1493;&#1514;%20&#1510;&#1502;&#1497;&#1495;&#1492;%20&#1488;&#1512;&#1493;&#1499;&#1514;%20&#1496;&#1493;&#1493;&#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רדים"/>
      <sheetName val="יתר"/>
      <sheetName val="אוכלוסיה ערבית"/>
      <sheetName val="FertilityMedium"/>
      <sheetName val="FertilityHigh"/>
      <sheetName val="FertilityLow"/>
    </sheetNames>
    <sheetDataSet>
      <sheetData sheetId="0">
        <row r="2">
          <cell r="A2" t="str">
            <v>Year</v>
          </cell>
          <cell r="B2" t="str">
            <v>שנה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  <cell r="M2">
            <v>2020</v>
          </cell>
          <cell r="N2">
            <v>2021</v>
          </cell>
          <cell r="O2">
            <v>2022</v>
          </cell>
          <cell r="P2">
            <v>2023</v>
          </cell>
          <cell r="Q2">
            <v>2024</v>
          </cell>
          <cell r="R2">
            <v>2025</v>
          </cell>
          <cell r="S2">
            <v>2026</v>
          </cell>
          <cell r="T2">
            <v>2027</v>
          </cell>
          <cell r="U2">
            <v>2028</v>
          </cell>
          <cell r="V2">
            <v>2029</v>
          </cell>
          <cell r="W2">
            <v>2030</v>
          </cell>
          <cell r="X2">
            <v>2031</v>
          </cell>
          <cell r="Y2">
            <v>2032</v>
          </cell>
          <cell r="Z2">
            <v>2033</v>
          </cell>
          <cell r="AA2">
            <v>2034</v>
          </cell>
          <cell r="AB2">
            <v>2035</v>
          </cell>
          <cell r="AC2">
            <v>2036</v>
          </cell>
          <cell r="AD2">
            <v>2037</v>
          </cell>
          <cell r="AE2">
            <v>2038</v>
          </cell>
          <cell r="AF2">
            <v>2039</v>
          </cell>
          <cell r="AG2">
            <v>2040</v>
          </cell>
          <cell r="AH2">
            <v>2041</v>
          </cell>
          <cell r="AI2">
            <v>2042</v>
          </cell>
          <cell r="AJ2">
            <v>2043</v>
          </cell>
          <cell r="AK2">
            <v>2044</v>
          </cell>
          <cell r="AL2">
            <v>2045</v>
          </cell>
          <cell r="AM2">
            <v>2046</v>
          </cell>
          <cell r="AN2">
            <v>2047</v>
          </cell>
          <cell r="AO2">
            <v>2048</v>
          </cell>
          <cell r="AP2">
            <v>2049</v>
          </cell>
          <cell r="AQ2">
            <v>2050</v>
          </cell>
          <cell r="AR2">
            <v>2051</v>
          </cell>
          <cell r="AS2">
            <v>2052</v>
          </cell>
          <cell r="AT2">
            <v>2053</v>
          </cell>
          <cell r="AU2">
            <v>2054</v>
          </cell>
          <cell r="AV2">
            <v>2055</v>
          </cell>
          <cell r="AW2">
            <v>2056</v>
          </cell>
          <cell r="AX2">
            <v>2057</v>
          </cell>
        </row>
      </sheetData>
      <sheetData sheetId="1">
        <row r="4">
          <cell r="A4" t="str">
            <v>Principal trend TFR</v>
          </cell>
          <cell r="C4">
            <v>2.4377544287768238</v>
          </cell>
          <cell r="D4">
            <v>2.4386788329557243</v>
          </cell>
          <cell r="E4">
            <v>2.4400422636451804</v>
          </cell>
          <cell r="F4">
            <v>2.4392275587111039</v>
          </cell>
          <cell r="G4">
            <v>2.4405439245739236</v>
          </cell>
          <cell r="H4">
            <v>2.4406871414552596</v>
          </cell>
          <cell r="I4">
            <v>2.4395037518992684</v>
          </cell>
          <cell r="J4">
            <v>2.4398275566977015</v>
          </cell>
          <cell r="K4">
            <v>2.4395606809742922</v>
          </cell>
          <cell r="L4">
            <v>2.4383751091344426</v>
          </cell>
          <cell r="M4">
            <v>2.4398905830269895</v>
          </cell>
          <cell r="N4">
            <v>2.4387124322189999</v>
          </cell>
          <cell r="O4">
            <v>2.4378519751332228</v>
          </cell>
          <cell r="P4">
            <v>2.4357345033377777</v>
          </cell>
          <cell r="Q4">
            <v>2.4348958360441531</v>
          </cell>
          <cell r="R4">
            <v>2.4332335176083837</v>
          </cell>
          <cell r="S4">
            <v>2.4307915231349453</v>
          </cell>
          <cell r="T4">
            <v>2.4285196224269878</v>
          </cell>
          <cell r="U4">
            <v>2.4287736917949405</v>
          </cell>
          <cell r="V4">
            <v>2.4297041626676164</v>
          </cell>
          <cell r="W4">
            <v>2.4293213574237784</v>
          </cell>
          <cell r="X4">
            <v>2.4280325467812522</v>
          </cell>
          <cell r="Y4">
            <v>2.4277211549056235</v>
          </cell>
          <cell r="Z4">
            <v>2.4270932120784527</v>
          </cell>
          <cell r="AA4">
            <v>2.4281092921068699</v>
          </cell>
          <cell r="AB4">
            <v>2.4326093088986696</v>
          </cell>
          <cell r="AC4">
            <v>2.4321752654229645</v>
          </cell>
          <cell r="AD4">
            <v>2.4312114937281963</v>
          </cell>
          <cell r="AE4">
            <v>2.430169774089924</v>
          </cell>
          <cell r="AF4">
            <v>2.4308929262523522</v>
          </cell>
          <cell r="AG4">
            <v>2.4294240335962449</v>
          </cell>
          <cell r="AH4">
            <v>2.4291262962668752</v>
          </cell>
          <cell r="AI4">
            <v>2.430870968368537</v>
          </cell>
          <cell r="AJ4">
            <v>2.4279575706703933</v>
          </cell>
          <cell r="AK4">
            <v>2.4274294811276382</v>
          </cell>
          <cell r="AL4">
            <v>2.4276810341198596</v>
          </cell>
          <cell r="AM4">
            <v>2.4299610578602557</v>
          </cell>
          <cell r="AN4">
            <v>2.4313008476873978</v>
          </cell>
          <cell r="AO4">
            <v>2.4299097467128554</v>
          </cell>
          <cell r="AP4">
            <v>2.4305428430145097</v>
          </cell>
          <cell r="AQ4">
            <v>2.4332885795856796</v>
          </cell>
          <cell r="AR4">
            <v>2.4333960870265288</v>
          </cell>
          <cell r="AS4">
            <v>2.4361184811752024</v>
          </cell>
          <cell r="AT4">
            <v>2.4355799907005857</v>
          </cell>
          <cell r="AU4">
            <v>2.4352696317543492</v>
          </cell>
          <cell r="AV4">
            <v>2.4321074897109565</v>
          </cell>
          <cell r="AW4">
            <v>2.4295568229344453</v>
          </cell>
          <cell r="AX4">
            <v>2.4293232461240777</v>
          </cell>
        </row>
        <row r="5">
          <cell r="A5" t="str">
            <v>15-19</v>
          </cell>
          <cell r="B5">
            <v>1.312444285989733E-3</v>
          </cell>
          <cell r="C5">
            <v>3.199416870694308E-3</v>
          </cell>
          <cell r="D5">
            <v>3.2006300996768509E-3</v>
          </cell>
          <cell r="E5">
            <v>3.2024195264945708E-3</v>
          </cell>
          <cell r="F5">
            <v>3.2013502716590745E-3</v>
          </cell>
          <cell r="G5">
            <v>3.2030779285140039E-3</v>
          </cell>
          <cell r="H5">
            <v>3.2032658926915707E-3</v>
          </cell>
          <cell r="I5">
            <v>3.2017127598307103E-3</v>
          </cell>
          <cell r="J5">
            <v>3.2021377355881896E-3</v>
          </cell>
          <cell r="K5">
            <v>3.2017874760699319E-3</v>
          </cell>
          <cell r="L5">
            <v>3.2002314790830909E-3</v>
          </cell>
          <cell r="M5">
            <v>3.2022204541339305E-3</v>
          </cell>
          <cell r="N5">
            <v>3.2006741968379506E-3</v>
          </cell>
          <cell r="O5">
            <v>3.1995448948523831E-3</v>
          </cell>
          <cell r="P5">
            <v>3.1967658310937067E-3</v>
          </cell>
          <cell r="Q5">
            <v>3.1956651269963426E-3</v>
          </cell>
          <cell r="R5">
            <v>3.1934834266638215E-3</v>
          </cell>
          <cell r="S5">
            <v>3.190278444970739E-3</v>
          </cell>
          <cell r="T5">
            <v>3.1872967018682441E-3</v>
          </cell>
          <cell r="U5">
            <v>3.1876301537584585E-3</v>
          </cell>
          <cell r="V5">
            <v>3.188851344938582E-3</v>
          </cell>
          <cell r="W5">
            <v>3.18834893438366E-3</v>
          </cell>
          <cell r="X5">
            <v>3.1866574422201536E-3</v>
          </cell>
          <cell r="Y5">
            <v>3.186248757732281E-3</v>
          </cell>
          <cell r="Z5">
            <v>3.1854246177568327E-3</v>
          </cell>
          <cell r="AA5">
            <v>3.186758166184237E-3</v>
          </cell>
          <cell r="AB5">
            <v>3.1926641875094923E-3</v>
          </cell>
          <cell r="AC5">
            <v>3.1920945296299323E-3</v>
          </cell>
          <cell r="AD5">
            <v>3.1908296329761351E-3</v>
          </cell>
          <cell r="AE5">
            <v>3.1894624339892813E-3</v>
          </cell>
          <cell r="AF5">
            <v>3.190411530912761E-3</v>
          </cell>
          <cell r="AG5">
            <v>3.1884836911395208E-3</v>
          </cell>
          <cell r="AH5">
            <v>3.1880929274828635E-3</v>
          </cell>
          <cell r="AI5">
            <v>3.1903827124136154E-3</v>
          </cell>
          <cell r="AJ5">
            <v>3.1865590402518711E-3</v>
          </cell>
          <cell r="AK5">
            <v>3.1858659521489911E-3</v>
          </cell>
          <cell r="AL5">
            <v>3.1861961014362557E-3</v>
          </cell>
          <cell r="AM5">
            <v>3.1891885055662598E-3</v>
          </cell>
          <cell r="AN5">
            <v>3.1909469050693195E-3</v>
          </cell>
          <cell r="AO5">
            <v>3.1891211625440464E-3</v>
          </cell>
          <cell r="AP5">
            <v>3.1899520661676341E-3</v>
          </cell>
          <cell r="AQ5">
            <v>3.193555692441299E-3</v>
          </cell>
          <cell r="AR5">
            <v>3.1936967899677429E-3</v>
          </cell>
          <cell r="AS5">
            <v>3.1972697806123816E-3</v>
          </cell>
          <cell r="AT5">
            <v>3.1965630418659108E-3</v>
          </cell>
          <cell r="AU5">
            <v>3.1961557130403169E-3</v>
          </cell>
          <cell r="AV5">
            <v>3.1920055777839781E-3</v>
          </cell>
          <cell r="AW5">
            <v>3.1886579697476825E-3</v>
          </cell>
          <cell r="AX5">
            <v>3.1883514131975758E-3</v>
          </cell>
        </row>
        <row r="6">
          <cell r="A6" t="str">
            <v>20-24</v>
          </cell>
          <cell r="B6">
            <v>1.7999598053900914E-2</v>
          </cell>
          <cell r="C6">
            <v>4.3878599872099654E-2</v>
          </cell>
          <cell r="D6">
            <v>4.3895238775759203E-2</v>
          </cell>
          <cell r="E6">
            <v>4.3919779980143771E-2</v>
          </cell>
          <cell r="F6">
            <v>4.3905115618797862E-2</v>
          </cell>
          <cell r="G6">
            <v>4.392880967522049E-2</v>
          </cell>
          <cell r="H6">
            <v>4.3931387521519073E-2</v>
          </cell>
          <cell r="I6">
            <v>4.3910086985170051E-2</v>
          </cell>
          <cell r="J6">
            <v>4.391591534138977E-2</v>
          </cell>
          <cell r="K6">
            <v>4.3911111685638056E-2</v>
          </cell>
          <cell r="L6">
            <v>4.3889771869056737E-2</v>
          </cell>
          <cell r="M6">
            <v>4.3917049789983766E-2</v>
          </cell>
          <cell r="N6">
            <v>4.3895843548993077E-2</v>
          </cell>
          <cell r="O6">
            <v>4.3880355667306456E-2</v>
          </cell>
          <cell r="P6">
            <v>4.3842242026097974E-2</v>
          </cell>
          <cell r="Q6">
            <v>4.3827146351911775E-2</v>
          </cell>
          <cell r="R6">
            <v>4.3797225288230338E-2</v>
          </cell>
          <cell r="S6">
            <v>4.37532703692586E-2</v>
          </cell>
          <cell r="T6">
            <v>4.3712377069696995E-2</v>
          </cell>
          <cell r="U6">
            <v>4.3716950216197946E-2</v>
          </cell>
          <cell r="V6">
            <v>4.3733698317906973E-2</v>
          </cell>
          <cell r="W6">
            <v>4.3726807977384971E-2</v>
          </cell>
          <cell r="X6">
            <v>4.3703609903851907E-2</v>
          </cell>
          <cell r="Y6">
            <v>4.3698004975253335E-2</v>
          </cell>
          <cell r="Z6">
            <v>4.3686702256763438E-2</v>
          </cell>
          <cell r="AA6">
            <v>4.3704991288865541E-2</v>
          </cell>
          <cell r="AB6">
            <v>4.3785989782353742E-2</v>
          </cell>
          <cell r="AC6">
            <v>4.3778177174253127E-2</v>
          </cell>
          <cell r="AD6">
            <v>4.3760829671131575E-2</v>
          </cell>
          <cell r="AE6">
            <v>4.3742079136357817E-2</v>
          </cell>
          <cell r="AF6">
            <v>4.3755095584613338E-2</v>
          </cell>
          <cell r="AG6">
            <v>4.3728656107219079E-2</v>
          </cell>
          <cell r="AH6">
            <v>4.3723296954964783E-2</v>
          </cell>
          <cell r="AI6">
            <v>4.3754700351530548E-2</v>
          </cell>
          <cell r="AJ6">
            <v>4.3702260363992801E-2</v>
          </cell>
          <cell r="AK6">
            <v>4.3692754964486741E-2</v>
          </cell>
          <cell r="AL6">
            <v>4.3697282817235984E-2</v>
          </cell>
          <cell r="AM6">
            <v>4.3738322328116468E-2</v>
          </cell>
          <cell r="AN6">
            <v>4.3762438006481726E-2</v>
          </cell>
          <cell r="AO6">
            <v>4.3737398748087575E-2</v>
          </cell>
          <cell r="AP6">
            <v>4.3748794227046764E-2</v>
          </cell>
          <cell r="AQ6">
            <v>4.3798216381689715E-2</v>
          </cell>
          <cell r="AR6">
            <v>4.3800151472412806E-2</v>
          </cell>
          <cell r="AS6">
            <v>4.3849153472833219E-2</v>
          </cell>
          <cell r="AT6">
            <v>4.3839460860734265E-2</v>
          </cell>
          <cell r="AU6">
            <v>4.3833874524449576E-2</v>
          </cell>
          <cell r="AV6">
            <v>4.3776957238679165E-2</v>
          </cell>
          <cell r="AW6">
            <v>4.3731046261932527E-2</v>
          </cell>
          <cell r="AX6">
            <v>4.3726841973231199E-2</v>
          </cell>
        </row>
        <row r="7">
          <cell r="A7" t="str">
            <v>25-29</v>
          </cell>
          <cell r="B7">
            <v>5.3275835234816694E-2</v>
          </cell>
          <cell r="C7">
            <v>0.12987340329045877</v>
          </cell>
          <cell r="D7">
            <v>0.12992265169518424</v>
          </cell>
          <cell r="E7">
            <v>0.12999528960394979</v>
          </cell>
          <cell r="F7">
            <v>0.12995188551811693</v>
          </cell>
          <cell r="G7">
            <v>0.13002201600893326</v>
          </cell>
          <cell r="H7">
            <v>0.13002964600790615</v>
          </cell>
          <cell r="I7">
            <v>0.12996659994090257</v>
          </cell>
          <cell r="J7">
            <v>0.12998385091199213</v>
          </cell>
          <cell r="K7">
            <v>0.12996963288492361</v>
          </cell>
          <cell r="L7">
            <v>0.12990647055492474</v>
          </cell>
          <cell r="M7">
            <v>0.12998720869232674</v>
          </cell>
          <cell r="N7">
            <v>0.1299244417239985</v>
          </cell>
          <cell r="O7">
            <v>0.12987860015407002</v>
          </cell>
          <cell r="P7">
            <v>0.12976579007558153</v>
          </cell>
          <cell r="Q7">
            <v>0.12972110937502954</v>
          </cell>
          <cell r="R7">
            <v>0.12963254797193768</v>
          </cell>
          <cell r="S7">
            <v>0.12950244867672644</v>
          </cell>
          <cell r="T7">
            <v>0.12938141126893946</v>
          </cell>
          <cell r="U7">
            <v>0.12939494702672472</v>
          </cell>
          <cell r="V7">
            <v>0.12944451863962819</v>
          </cell>
          <cell r="W7">
            <v>0.12942412437053044</v>
          </cell>
          <cell r="X7">
            <v>0.12935546190709035</v>
          </cell>
          <cell r="Y7">
            <v>0.1293388722448309</v>
          </cell>
          <cell r="Z7">
            <v>0.12930541806623366</v>
          </cell>
          <cell r="AA7">
            <v>0.129359550578413</v>
          </cell>
          <cell r="AB7">
            <v>0.12959929273156684</v>
          </cell>
          <cell r="AC7">
            <v>0.12957616870287042</v>
          </cell>
          <cell r="AD7">
            <v>0.12952482296085596</v>
          </cell>
          <cell r="AE7">
            <v>0.12946932447704651</v>
          </cell>
          <cell r="AF7">
            <v>0.12950785101250173</v>
          </cell>
          <cell r="AG7">
            <v>0.12942959452937733</v>
          </cell>
          <cell r="AH7">
            <v>0.12941373232447456</v>
          </cell>
          <cell r="AI7">
            <v>0.12950668118790148</v>
          </cell>
          <cell r="AJ7">
            <v>0.12935146749216167</v>
          </cell>
          <cell r="AK7">
            <v>0.12932333308069263</v>
          </cell>
          <cell r="AL7">
            <v>0.12933673477645904</v>
          </cell>
          <cell r="AM7">
            <v>0.12945820494558385</v>
          </cell>
          <cell r="AN7">
            <v>0.12952958336766396</v>
          </cell>
          <cell r="AO7">
            <v>0.12945547130134924</v>
          </cell>
          <cell r="AP7">
            <v>0.12948920003560396</v>
          </cell>
          <cell r="AQ7">
            <v>0.1296354814447678</v>
          </cell>
          <cell r="AR7">
            <v>0.12964120899347301</v>
          </cell>
          <cell r="AS7">
            <v>0.12978624681558198</v>
          </cell>
          <cell r="AT7">
            <v>0.12975755828578078</v>
          </cell>
          <cell r="AU7">
            <v>0.12974102365369744</v>
          </cell>
          <cell r="AV7">
            <v>0.12957255789520455</v>
          </cell>
          <cell r="AW7">
            <v>0.12943666899228023</v>
          </cell>
          <cell r="AX7">
            <v>0.12942422499261641</v>
          </cell>
        </row>
        <row r="8">
          <cell r="A8" t="str">
            <v>30-34</v>
          </cell>
          <cell r="B8">
            <v>6.9651242079479259E-2</v>
          </cell>
          <cell r="C8">
            <v>0.16979262384905724</v>
          </cell>
          <cell r="D8">
            <v>0.16985700974830112</v>
          </cell>
          <cell r="E8">
            <v>0.16995197438931101</v>
          </cell>
          <cell r="F8">
            <v>0.16989522917872429</v>
          </cell>
          <cell r="G8">
            <v>0.16998691569610072</v>
          </cell>
          <cell r="H8">
            <v>0.16999689092977252</v>
          </cell>
          <cell r="I8">
            <v>0.16991446637733384</v>
          </cell>
          <cell r="J8">
            <v>0.16993701978373602</v>
          </cell>
          <cell r="K8">
            <v>0.1699184315581197</v>
          </cell>
          <cell r="L8">
            <v>0.16983585500689971</v>
          </cell>
          <cell r="M8">
            <v>0.16994140964585464</v>
          </cell>
          <cell r="N8">
            <v>0.16985934997872121</v>
          </cell>
          <cell r="O8">
            <v>0.16979941807394075</v>
          </cell>
          <cell r="P8">
            <v>0.16965193353331973</v>
          </cell>
          <cell r="Q8">
            <v>0.16959351931462735</v>
          </cell>
          <cell r="R8">
            <v>0.16947773677084438</v>
          </cell>
          <cell r="S8">
            <v>0.16930764882261817</v>
          </cell>
          <cell r="T8">
            <v>0.1691494081164277</v>
          </cell>
          <cell r="U8">
            <v>0.16916710436347995</v>
          </cell>
          <cell r="V8">
            <v>0.16923191281548058</v>
          </cell>
          <cell r="W8">
            <v>0.16920524995477274</v>
          </cell>
          <cell r="X8">
            <v>0.16911548269271554</v>
          </cell>
          <cell r="Y8">
            <v>0.16909379386180454</v>
          </cell>
          <cell r="Z8">
            <v>0.1690500568639372</v>
          </cell>
          <cell r="AA8">
            <v>0.16912082809996862</v>
          </cell>
          <cell r="AB8">
            <v>0.16943425985889596</v>
          </cell>
          <cell r="AC8">
            <v>0.16940402819169662</v>
          </cell>
          <cell r="AD8">
            <v>0.16933690029607498</v>
          </cell>
          <cell r="AE8">
            <v>0.16926434322937073</v>
          </cell>
          <cell r="AF8">
            <v>0.16931471167569631</v>
          </cell>
          <cell r="AG8">
            <v>0.16921240147771702</v>
          </cell>
          <cell r="AH8">
            <v>0.16919166370291297</v>
          </cell>
          <cell r="AI8">
            <v>0.16931318228181513</v>
          </cell>
          <cell r="AJ8">
            <v>0.16911026051346795</v>
          </cell>
          <cell r="AK8">
            <v>0.16907347842088585</v>
          </cell>
          <cell r="AL8">
            <v>0.16909099939924288</v>
          </cell>
          <cell r="AM8">
            <v>0.16924980588473218</v>
          </cell>
          <cell r="AN8">
            <v>0.16934312391031808</v>
          </cell>
          <cell r="AO8">
            <v>0.16924623199958322</v>
          </cell>
          <cell r="AP8">
            <v>0.16929032794334936</v>
          </cell>
          <cell r="AQ8">
            <v>0.16948157190595439</v>
          </cell>
          <cell r="AR8">
            <v>0.16948905993274233</v>
          </cell>
          <cell r="AS8">
            <v>0.16967867806662734</v>
          </cell>
          <cell r="AT8">
            <v>0.16964117153622235</v>
          </cell>
          <cell r="AU8">
            <v>0.16961955465012649</v>
          </cell>
          <cell r="AV8">
            <v>0.16939930752917243</v>
          </cell>
          <cell r="AW8">
            <v>0.16922165042005757</v>
          </cell>
          <cell r="AX8">
            <v>0.16920538150509451</v>
          </cell>
        </row>
        <row r="9">
          <cell r="A9" t="str">
            <v>35-39</v>
          </cell>
          <cell r="B9">
            <v>4.6082143371852055E-2</v>
          </cell>
          <cell r="C9">
            <v>0.1123369490922609</v>
          </cell>
          <cell r="D9">
            <v>0.11237954761816654</v>
          </cell>
          <cell r="E9">
            <v>0.11244237742667564</v>
          </cell>
          <cell r="F9">
            <v>0.11240483407709777</v>
          </cell>
          <cell r="G9">
            <v>0.11246549503751803</v>
          </cell>
          <cell r="H9">
            <v>0.11247209477837702</v>
          </cell>
          <cell r="I9">
            <v>0.11241756165119308</v>
          </cell>
          <cell r="J9">
            <v>0.11243248327033897</v>
          </cell>
          <cell r="K9">
            <v>0.11242018506499037</v>
          </cell>
          <cell r="L9">
            <v>0.11236555137348879</v>
          </cell>
          <cell r="M9">
            <v>0.11243538765868143</v>
          </cell>
          <cell r="N9">
            <v>0.112381095944234</v>
          </cell>
          <cell r="O9">
            <v>0.11234144423744188</v>
          </cell>
          <cell r="P9">
            <v>0.11224386659857834</v>
          </cell>
          <cell r="Q9">
            <v>0.11220521901211224</v>
          </cell>
          <cell r="R9">
            <v>0.11212861581562544</v>
          </cell>
          <cell r="S9">
            <v>0.11201608347618718</v>
          </cell>
          <cell r="T9">
            <v>0.11191138942203648</v>
          </cell>
          <cell r="U9">
            <v>0.11192309748307687</v>
          </cell>
          <cell r="V9">
            <v>0.11196597557523484</v>
          </cell>
          <cell r="W9">
            <v>0.1119483350891048</v>
          </cell>
          <cell r="X9">
            <v>0.11188894393229674</v>
          </cell>
          <cell r="Y9">
            <v>0.11187459432723919</v>
          </cell>
          <cell r="Z9">
            <v>0.11184565737584819</v>
          </cell>
          <cell r="AA9">
            <v>0.11189248052139499</v>
          </cell>
          <cell r="AB9">
            <v>0.11209985094037044</v>
          </cell>
          <cell r="AC9">
            <v>0.11207984928669337</v>
          </cell>
          <cell r="AD9">
            <v>0.11203543662127734</v>
          </cell>
          <cell r="AE9">
            <v>0.1119874319475532</v>
          </cell>
          <cell r="AF9">
            <v>0.11202075634918188</v>
          </cell>
          <cell r="AG9">
            <v>0.11195306662720528</v>
          </cell>
          <cell r="AH9">
            <v>0.11193934625290611</v>
          </cell>
          <cell r="AI9">
            <v>0.11201974448283177</v>
          </cell>
          <cell r="AJ9">
            <v>0.11188548887240668</v>
          </cell>
          <cell r="AK9">
            <v>0.11186115337438426</v>
          </cell>
          <cell r="AL9">
            <v>0.11187274547543744</v>
          </cell>
          <cell r="AM9">
            <v>0.1119778138563336</v>
          </cell>
          <cell r="AN9">
            <v>0.1120395542432361</v>
          </cell>
          <cell r="AO9">
            <v>0.11197544932868252</v>
          </cell>
          <cell r="AP9">
            <v>0.11200462376322354</v>
          </cell>
          <cell r="AQ9">
            <v>0.11213115318955752</v>
          </cell>
          <cell r="AR9">
            <v>0.11213610736286028</v>
          </cell>
          <cell r="AS9">
            <v>0.11226156112033414</v>
          </cell>
          <cell r="AT9">
            <v>0.11223674632507849</v>
          </cell>
          <cell r="AU9">
            <v>0.11222244431962128</v>
          </cell>
          <cell r="AV9">
            <v>0.11207672603661549</v>
          </cell>
          <cell r="AW9">
            <v>0.11195918584452648</v>
          </cell>
          <cell r="AX9">
            <v>0.11194842212446278</v>
          </cell>
        </row>
        <row r="10">
          <cell r="A10" t="str">
            <v>40-44</v>
          </cell>
          <cell r="B10">
            <v>1.061847024946109E-2</v>
          </cell>
          <cell r="C10">
            <v>2.588522287745872E-2</v>
          </cell>
          <cell r="D10">
            <v>2.5895038635730852E-2</v>
          </cell>
          <cell r="E10">
            <v>2.5909516183944041E-2</v>
          </cell>
          <cell r="F10">
            <v>2.5900865263839463E-2</v>
          </cell>
          <cell r="G10">
            <v>2.5914843055591219E-2</v>
          </cell>
          <cell r="H10">
            <v>2.5916363799784906E-2</v>
          </cell>
          <cell r="I10">
            <v>2.590379801299109E-2</v>
          </cell>
          <cell r="J10">
            <v>2.5907236324609884E-2</v>
          </cell>
          <cell r="K10">
            <v>2.5904402512680561E-2</v>
          </cell>
          <cell r="L10">
            <v>2.5891813553370519E-2</v>
          </cell>
          <cell r="M10">
            <v>2.5907905567812362E-2</v>
          </cell>
          <cell r="N10">
            <v>2.5895395408508347E-2</v>
          </cell>
          <cell r="O10">
            <v>2.5886258670542086E-2</v>
          </cell>
          <cell r="P10">
            <v>2.5863774359278079E-2</v>
          </cell>
          <cell r="Q10">
            <v>2.5854868995571528E-2</v>
          </cell>
          <cell r="R10">
            <v>2.5837217716716179E-2</v>
          </cell>
          <cell r="S10">
            <v>2.5811287471050628E-2</v>
          </cell>
          <cell r="T10">
            <v>2.5787163360973451E-2</v>
          </cell>
          <cell r="U10">
            <v>2.5789861188998356E-2</v>
          </cell>
          <cell r="V10">
            <v>2.5799741366277853E-2</v>
          </cell>
          <cell r="W10">
            <v>2.5795676560184822E-2</v>
          </cell>
          <cell r="X10">
            <v>2.5781991362719969E-2</v>
          </cell>
          <cell r="Y10">
            <v>2.5778684857352682E-2</v>
          </cell>
          <cell r="Z10">
            <v>2.5772017065124008E-2</v>
          </cell>
          <cell r="AA10">
            <v>2.5782806280676827E-2</v>
          </cell>
          <cell r="AB10">
            <v>2.5830589575102626E-2</v>
          </cell>
          <cell r="AC10">
            <v>2.582598069736888E-2</v>
          </cell>
          <cell r="AD10">
            <v>2.5815746916300709E-2</v>
          </cell>
          <cell r="AE10">
            <v>2.5804685447313437E-2</v>
          </cell>
          <cell r="AF10">
            <v>2.5812364217036015E-2</v>
          </cell>
          <cell r="AG10">
            <v>2.5796766824067487E-2</v>
          </cell>
          <cell r="AH10">
            <v>2.5793605309093422E-2</v>
          </cell>
          <cell r="AI10">
            <v>2.5812131057899982E-2</v>
          </cell>
          <cell r="AJ10">
            <v>2.5781195231117392E-2</v>
          </cell>
          <cell r="AK10">
            <v>2.5775587728018599E-2</v>
          </cell>
          <cell r="AL10">
            <v>2.5778258835982663E-2</v>
          </cell>
          <cell r="AM10">
            <v>2.5802469200238126E-2</v>
          </cell>
          <cell r="AN10">
            <v>2.5816695718658165E-2</v>
          </cell>
          <cell r="AO10">
            <v>2.580192435434599E-2</v>
          </cell>
          <cell r="AP10">
            <v>2.5808646868590149E-2</v>
          </cell>
          <cell r="AQ10">
            <v>2.5837802390683975E-2</v>
          </cell>
          <cell r="AR10">
            <v>2.5838943955246226E-2</v>
          </cell>
          <cell r="AS10">
            <v>2.5867851616521224E-2</v>
          </cell>
          <cell r="AT10">
            <v>2.5862133671436888E-2</v>
          </cell>
          <cell r="AU10">
            <v>2.5858838134199622E-2</v>
          </cell>
          <cell r="AV10">
            <v>2.5825261022987288E-2</v>
          </cell>
          <cell r="AW10">
            <v>2.5798176843704612E-2</v>
          </cell>
          <cell r="AX10">
            <v>2.5795696615292761E-2</v>
          </cell>
        </row>
        <row r="11">
          <cell r="A11" t="str">
            <v>45-49</v>
          </cell>
          <cell r="B11">
            <v>1.0602667245002834E-3</v>
          </cell>
          <cell r="C11">
            <v>2.5846699033352624E-3</v>
          </cell>
          <cell r="D11">
            <v>2.5856500183261393E-3</v>
          </cell>
          <cell r="E11">
            <v>2.5870956185173322E-3</v>
          </cell>
          <cell r="F11">
            <v>2.5862318139854446E-3</v>
          </cell>
          <cell r="G11">
            <v>2.5876275129070605E-3</v>
          </cell>
          <cell r="H11">
            <v>2.5877793610007277E-3</v>
          </cell>
          <cell r="I11">
            <v>2.5865246524323891E-3</v>
          </cell>
          <cell r="J11">
            <v>2.5868679718854012E-3</v>
          </cell>
          <cell r="K11">
            <v>2.5865850124362935E-3</v>
          </cell>
          <cell r="L11">
            <v>2.5853279900649962E-3</v>
          </cell>
          <cell r="M11">
            <v>2.586934796605113E-3</v>
          </cell>
          <cell r="N11">
            <v>2.5856856425069586E-3</v>
          </cell>
          <cell r="O11">
            <v>2.5847733284910484E-3</v>
          </cell>
          <cell r="P11">
            <v>2.5825282436062703E-3</v>
          </cell>
          <cell r="Q11">
            <v>2.581639032581913E-3</v>
          </cell>
          <cell r="R11">
            <v>2.5798765316589435E-3</v>
          </cell>
          <cell r="S11">
            <v>2.5772873661773434E-3</v>
          </cell>
          <cell r="T11">
            <v>2.5748785454553272E-3</v>
          </cell>
          <cell r="U11">
            <v>2.5751479267518821E-3</v>
          </cell>
          <cell r="V11">
            <v>2.5761344740562971E-3</v>
          </cell>
          <cell r="W11">
            <v>2.5757285983942918E-3</v>
          </cell>
          <cell r="X11">
            <v>2.5743621153558392E-3</v>
          </cell>
          <cell r="Y11">
            <v>2.5740319569118302E-3</v>
          </cell>
          <cell r="Z11">
            <v>2.5733661700272927E-3</v>
          </cell>
          <cell r="AA11">
            <v>2.5744434858708527E-3</v>
          </cell>
          <cell r="AB11">
            <v>2.5792147039348902E-3</v>
          </cell>
          <cell r="AC11">
            <v>2.578754502080614E-3</v>
          </cell>
          <cell r="AD11">
            <v>2.5777326470226361E-3</v>
          </cell>
          <cell r="AE11">
            <v>2.5766281463539173E-3</v>
          </cell>
          <cell r="AF11">
            <v>2.5773948805284902E-3</v>
          </cell>
          <cell r="AG11">
            <v>2.5758374625233569E-3</v>
          </cell>
          <cell r="AH11">
            <v>2.5755217815403848E-3</v>
          </cell>
          <cell r="AI11">
            <v>2.5773715993149407E-3</v>
          </cell>
          <cell r="AJ11">
            <v>2.5742826206803632E-3</v>
          </cell>
          <cell r="AK11">
            <v>2.5737227049106234E-3</v>
          </cell>
          <cell r="AL11">
            <v>2.5739894181777243E-3</v>
          </cell>
          <cell r="AM11">
            <v>2.5764068514807369E-3</v>
          </cell>
          <cell r="AN11">
            <v>2.5778273860522795E-3</v>
          </cell>
          <cell r="AO11">
            <v>2.5763524479785523E-3</v>
          </cell>
          <cell r="AP11">
            <v>2.5770236989206005E-3</v>
          </cell>
          <cell r="AQ11">
            <v>2.5799349120412558E-3</v>
          </cell>
          <cell r="AR11">
            <v>2.580048898603424E-3</v>
          </cell>
          <cell r="AS11">
            <v>2.5829353625302369E-3</v>
          </cell>
          <cell r="AT11">
            <v>2.5823644189985405E-3</v>
          </cell>
          <cell r="AU11">
            <v>2.5820353557351951E-3</v>
          </cell>
          <cell r="AV11">
            <v>2.5786826417484423E-3</v>
          </cell>
          <cell r="AW11">
            <v>2.5759782546400192E-3</v>
          </cell>
          <cell r="AX11">
            <v>2.5757306009203717E-3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תרשים1"/>
      <sheetName val="Table_BaselineForcast"/>
    </sheetNames>
    <sheetDataSet>
      <sheetData sheetId="0"/>
      <sheetData sheetId="2">
        <row r="35">
          <cell r="C35" t="str">
            <v>1980-1999</v>
          </cell>
          <cell r="D35" t="str">
            <v>2000-2016</v>
          </cell>
          <cell r="E35" t="str">
            <v>2017-2035</v>
          </cell>
          <cell r="F35" t="str">
            <v>2036-2065</v>
          </cell>
        </row>
        <row r="37">
          <cell r="B37" t="str">
            <v>האוכלוסיה בגילי העבודה העיקריים</v>
          </cell>
          <cell r="C37">
            <v>1.5631175387274208</v>
          </cell>
          <cell r="D37">
            <v>1.0862892930247459</v>
          </cell>
          <cell r="E37">
            <v>0.80800192562608408</v>
          </cell>
          <cell r="F37">
            <v>0.84364923147590931</v>
          </cell>
        </row>
        <row r="38">
          <cell r="B38" t="str">
            <v>תכונות העובדים (בעיקר שיעור התעסוקה וההשכלה)</v>
          </cell>
          <cell r="C38">
            <v>0.71638105317541378</v>
          </cell>
          <cell r="D38">
            <v>0.43264041295890254</v>
          </cell>
          <cell r="E38">
            <v>0.17642272064237186</v>
          </cell>
          <cell r="F38">
            <v>0.12734612699929149</v>
          </cell>
        </row>
        <row r="39">
          <cell r="B39" t="str">
            <v>ההון (נכסים פיסיים ובלתי מוחשיים)</v>
          </cell>
          <cell r="C39">
            <v>1.9100958518235511</v>
          </cell>
          <cell r="D39">
            <v>1.3664039025408492</v>
          </cell>
          <cell r="E39">
            <v>1.2544529931633519</v>
          </cell>
          <cell r="F39">
            <v>0.81400601978357856</v>
          </cell>
        </row>
        <row r="40">
          <cell r="B40" t="str">
            <v>הפריון הכולל (הטכנולוגיה וגורמים אחרים)</v>
          </cell>
          <cell r="C40">
            <v>0.47218596216296299</v>
          </cell>
          <cell r="D40">
            <v>0.45610459275531312</v>
          </cell>
          <cell r="E40">
            <v>0.45815482184237144</v>
          </cell>
          <cell r="F40">
            <v>0.43932044174472829</v>
          </cell>
        </row>
        <row r="41">
          <cell r="B41" t="str">
            <v>צמיחת התוצר</v>
          </cell>
          <cell r="C41">
            <v>4.6617804058893491</v>
          </cell>
          <cell r="D41">
            <v>3.3414382012798107</v>
          </cell>
          <cell r="E41">
            <v>2.6970324612741794</v>
          </cell>
          <cell r="F41">
            <v>2.2243218200035075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_BaselineLFPR"/>
      <sheetName val="FullPopForcastCBS"/>
      <sheetName val="FullPopForcastModel"/>
      <sheetName val="compare"/>
      <sheetName val="compare %"/>
      <sheetName val="FullLFPRForcastModel"/>
      <sheetName val="FullYSCForcastModel"/>
      <sheetName val="FullExpForcastModel"/>
      <sheetName val="FullHOForcastModel"/>
      <sheetName val="FullUEForcastModel"/>
      <sheetName val="FullEMForcastModel"/>
      <sheetName val="macro"/>
      <sheetName val="תרשים1"/>
      <sheetName val="Table_BaselineForcast"/>
      <sheetName val="Params_Unifying"/>
      <sheetName val="Params_HC_General"/>
      <sheetName val="Params_HC_LFPR"/>
      <sheetName val="Params_HC_HO"/>
      <sheetName val="Params_HC_YSC"/>
      <sheetName val="Params_HC_No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B39" sqref="B39"/>
    </sheetView>
  </sheetViews>
  <sheetFormatPr defaultRowHeight="14.25" x14ac:dyDescent="0.2"/>
  <cols>
    <col min="2" max="2" width="11.875" bestFit="1" customWidth="1"/>
    <col min="3" max="3" width="13.875" bestFit="1" customWidth="1"/>
    <col min="4" max="4" width="12.375" bestFit="1" customWidth="1"/>
    <col min="5" max="5" width="13.25" bestFit="1" customWidth="1"/>
    <col min="6" max="6" width="21.625" bestFit="1" customWidth="1"/>
    <col min="7" max="7" width="22.375" bestFit="1" customWidth="1"/>
    <col min="8" max="8" width="16.25" bestFit="1" customWidth="1"/>
    <col min="9" max="9" width="13.875" customWidth="1"/>
    <col min="10" max="10" width="12.625" bestFit="1" customWidth="1"/>
    <col min="11" max="11" width="12.375" bestFit="1" customWidth="1"/>
    <col min="12" max="12" width="17.25" bestFit="1" customWidth="1"/>
    <col min="13" max="13" width="13.5" bestFit="1" customWidth="1"/>
    <col min="14" max="14" width="11.875" bestFit="1" customWidth="1"/>
    <col min="15" max="15" width="32" bestFit="1" customWidth="1"/>
  </cols>
  <sheetData>
    <row r="2" spans="1:19" x14ac:dyDescent="0.2">
      <c r="B2" s="17" t="s">
        <v>22</v>
      </c>
      <c r="C2" s="17" t="s">
        <v>23</v>
      </c>
      <c r="D2" s="17" t="s">
        <v>24</v>
      </c>
      <c r="E2" s="17" t="s">
        <v>25</v>
      </c>
      <c r="F2" s="17" t="s">
        <v>26</v>
      </c>
      <c r="G2" s="17" t="s">
        <v>27</v>
      </c>
      <c r="H2" s="17" t="s">
        <v>28</v>
      </c>
      <c r="I2" s="17" t="s">
        <v>29</v>
      </c>
      <c r="J2" s="17" t="s">
        <v>30</v>
      </c>
      <c r="K2" s="17" t="s">
        <v>31</v>
      </c>
      <c r="L2" s="17" t="s">
        <v>32</v>
      </c>
      <c r="M2" s="17" t="s">
        <v>33</v>
      </c>
      <c r="N2" s="17" t="s">
        <v>34</v>
      </c>
      <c r="O2" s="18" t="s">
        <v>35</v>
      </c>
    </row>
    <row r="3" spans="1:19" x14ac:dyDescent="0.2">
      <c r="A3">
        <v>2015</v>
      </c>
      <c r="B3" s="19">
        <v>1162529.5804999999</v>
      </c>
      <c r="C3" s="19">
        <v>140747.03848525413</v>
      </c>
      <c r="D3" s="19">
        <v>3926015.25</v>
      </c>
      <c r="E3" s="19">
        <v>3635728</v>
      </c>
      <c r="F3" s="20">
        <v>36.187929305551592</v>
      </c>
      <c r="G3" s="20">
        <v>13.777852705286538</v>
      </c>
      <c r="H3" s="20">
        <v>18.4694609608825</v>
      </c>
      <c r="I3" s="19">
        <v>660648514.42191732</v>
      </c>
      <c r="J3" s="19">
        <v>2161131.8464791835</v>
      </c>
      <c r="K3" s="21">
        <v>100</v>
      </c>
      <c r="L3" s="22">
        <v>0.55000000000000004</v>
      </c>
      <c r="M3" s="23">
        <v>0.19</v>
      </c>
      <c r="N3">
        <f>B3/C3*10000000</f>
        <v>82597090.000000015</v>
      </c>
      <c r="O3" s="24">
        <f t="shared" ref="O3:O13" si="0">(10^6)*B3*L3/D3</f>
        <v>162860.10842036337</v>
      </c>
      <c r="S3">
        <f t="shared" ref="S3:S13" si="1">B3/D3</f>
        <v>0.2961092880370243</v>
      </c>
    </row>
    <row r="4" spans="1:19" x14ac:dyDescent="0.2">
      <c r="A4">
        <v>2020</v>
      </c>
      <c r="B4" s="19">
        <v>1343532.0046850727</v>
      </c>
      <c r="C4" s="19">
        <v>148416.31252809209</v>
      </c>
      <c r="D4" s="19">
        <v>4233536.3865749352</v>
      </c>
      <c r="E4" s="19">
        <v>3928441.5694090435</v>
      </c>
      <c r="F4" s="20">
        <v>36.155934736070492</v>
      </c>
      <c r="G4" s="20">
        <v>13.988222104871305</v>
      </c>
      <c r="H4" s="20">
        <v>18.660222363311807</v>
      </c>
      <c r="I4" s="19">
        <v>720624120.77525842</v>
      </c>
      <c r="J4" s="19">
        <v>2545193.6771548376</v>
      </c>
      <c r="K4" s="21">
        <v>102.34779421755975</v>
      </c>
      <c r="L4" s="22">
        <v>0.54749999999999999</v>
      </c>
      <c r="M4" s="23">
        <v>0.18912616027345042</v>
      </c>
      <c r="N4">
        <f t="shared" ref="N4:N13" si="2">B4/C4*10000000</f>
        <v>90524550.960715324</v>
      </c>
      <c r="O4" s="24">
        <f t="shared" si="0"/>
        <v>173751.61222133436</v>
      </c>
      <c r="P4">
        <f>((O4/O3)^0.2)*100-100</f>
        <v>1.3031208027359611</v>
      </c>
      <c r="S4">
        <f t="shared" si="1"/>
        <v>0.31735454287001713</v>
      </c>
    </row>
    <row r="5" spans="1:19" x14ac:dyDescent="0.2">
      <c r="A5">
        <v>2025</v>
      </c>
      <c r="B5" s="19">
        <v>1541136.5207979246</v>
      </c>
      <c r="C5" s="19">
        <v>155736.98651917736</v>
      </c>
      <c r="D5" s="19">
        <v>4592555.4350247113</v>
      </c>
      <c r="E5" s="19">
        <v>4271897.7159499377</v>
      </c>
      <c r="F5" s="20">
        <v>36.113858070445659</v>
      </c>
      <c r="G5" s="20">
        <v>14.195578604574367</v>
      </c>
      <c r="H5" s="20">
        <v>18.817965730598004</v>
      </c>
      <c r="I5" s="19">
        <v>787777153.77796316</v>
      </c>
      <c r="J5" s="19">
        <v>2941010.9063903647</v>
      </c>
      <c r="K5" s="21">
        <v>104.72494621508496</v>
      </c>
      <c r="L5" s="22">
        <v>0.54500000000000004</v>
      </c>
      <c r="M5" s="23">
        <v>0.18629804819766876</v>
      </c>
      <c r="N5">
        <f t="shared" si="2"/>
        <v>98957643.604343787</v>
      </c>
      <c r="O5" s="24">
        <f t="shared" si="0"/>
        <v>182887.15633768926</v>
      </c>
      <c r="P5">
        <f t="shared" ref="P5:P12" si="3">((O5/O4)^0.2)*100-100</f>
        <v>1.0301209325763097</v>
      </c>
      <c r="S5">
        <f t="shared" si="1"/>
        <v>0.33557276392236562</v>
      </c>
    </row>
    <row r="6" spans="1:19" x14ac:dyDescent="0.2">
      <c r="A6">
        <v>2030</v>
      </c>
      <c r="B6" s="19">
        <v>1754538.2961805928</v>
      </c>
      <c r="C6" s="19">
        <v>162461.86514897275</v>
      </c>
      <c r="D6" s="19">
        <v>4988066.3371092118</v>
      </c>
      <c r="E6" s="19">
        <v>4651051.8517194819</v>
      </c>
      <c r="F6" s="20">
        <v>36.053790577163305</v>
      </c>
      <c r="G6" s="20">
        <v>14.369711842080108</v>
      </c>
      <c r="H6" s="20">
        <v>18.734928367306271</v>
      </c>
      <c r="I6" s="19">
        <v>861804483.45739698</v>
      </c>
      <c r="J6" s="19">
        <v>3340541.6201296397</v>
      </c>
      <c r="K6" s="21">
        <v>107.13289783217854</v>
      </c>
      <c r="L6" s="22">
        <v>0.54249999999999998</v>
      </c>
      <c r="M6" s="23">
        <v>0.18247505964148292</v>
      </c>
      <c r="N6">
        <f t="shared" si="2"/>
        <v>107996931.74590436</v>
      </c>
      <c r="O6" s="24">
        <f t="shared" si="0"/>
        <v>190822.84824415547</v>
      </c>
      <c r="P6">
        <f t="shared" si="3"/>
        <v>0.85314210896115128</v>
      </c>
      <c r="S6">
        <f t="shared" si="1"/>
        <v>0.35174718570351243</v>
      </c>
    </row>
    <row r="7" spans="1:19" x14ac:dyDescent="0.2">
      <c r="A7">
        <v>2035</v>
      </c>
      <c r="B7" s="19">
        <v>1984529.3900603401</v>
      </c>
      <c r="C7" s="19">
        <v>168877.00260625011</v>
      </c>
      <c r="D7" s="19">
        <v>5412097.4451407623</v>
      </c>
      <c r="E7" s="19">
        <v>5057891.8339668764</v>
      </c>
      <c r="F7" s="20">
        <v>35.987691287100482</v>
      </c>
      <c r="G7" s="20">
        <v>14.549456710535907</v>
      </c>
      <c r="H7" s="20">
        <v>18.605663737340667</v>
      </c>
      <c r="I7" s="19">
        <v>942022029.51836777</v>
      </c>
      <c r="J7" s="19">
        <v>3745432.4983890741</v>
      </c>
      <c r="K7" s="21">
        <v>109.57309748168986</v>
      </c>
      <c r="L7" s="22">
        <v>0.54</v>
      </c>
      <c r="M7" s="23">
        <v>0.1793018487888578</v>
      </c>
      <c r="N7">
        <f t="shared" si="2"/>
        <v>117513300.17903177</v>
      </c>
      <c r="O7" s="24">
        <f t="shared" si="0"/>
        <v>198009.3450820547</v>
      </c>
      <c r="P7">
        <f>((O7/O6)^0.2)*100-100</f>
        <v>0.74211463066605177</v>
      </c>
      <c r="S7">
        <f t="shared" si="1"/>
        <v>0.36668397237417533</v>
      </c>
    </row>
    <row r="8" spans="1:19" x14ac:dyDescent="0.2">
      <c r="A8">
        <v>2040</v>
      </c>
      <c r="B8" s="19">
        <v>2232154.5353684281</v>
      </c>
      <c r="C8" s="19">
        <v>174821.28452693537</v>
      </c>
      <c r="D8" s="19">
        <v>5875899.4480801113</v>
      </c>
      <c r="E8" s="19">
        <v>5503625.7909345441</v>
      </c>
      <c r="F8" s="20">
        <v>35.95798013219936</v>
      </c>
      <c r="G8" s="20">
        <v>14.688338147217589</v>
      </c>
      <c r="H8" s="20">
        <v>18.432461172185203</v>
      </c>
      <c r="I8" s="19">
        <v>1028624483.4995109</v>
      </c>
      <c r="J8" s="19">
        <v>4155090.13529927</v>
      </c>
      <c r="K8" s="21">
        <v>112.04699898512067</v>
      </c>
      <c r="L8" s="22">
        <v>0.53749999999999998</v>
      </c>
      <c r="M8" s="23">
        <v>0.17554818426115981</v>
      </c>
      <c r="N8">
        <f t="shared" si="2"/>
        <v>127682080.66933128</v>
      </c>
      <c r="O8" s="24">
        <f t="shared" si="0"/>
        <v>204187.13311245423</v>
      </c>
      <c r="P8">
        <f t="shared" si="3"/>
        <v>0.6163449483422454</v>
      </c>
      <c r="S8">
        <f t="shared" si="1"/>
        <v>0.37988303834875209</v>
      </c>
    </row>
    <row r="9" spans="1:19" x14ac:dyDescent="0.2">
      <c r="A9">
        <v>2045</v>
      </c>
      <c r="B9" s="19">
        <v>2499645.1805342305</v>
      </c>
      <c r="C9" s="19">
        <v>180318.29470333492</v>
      </c>
      <c r="D9" s="19">
        <v>6368218.0887878975</v>
      </c>
      <c r="E9" s="19">
        <v>5976954.7337404247</v>
      </c>
      <c r="F9" s="20">
        <v>35.961901802463025</v>
      </c>
      <c r="G9" s="20">
        <v>14.814310770472861</v>
      </c>
      <c r="H9" s="20">
        <v>18.198782391823439</v>
      </c>
      <c r="I9" s="19">
        <v>1123559307.1723111</v>
      </c>
      <c r="J9" s="19">
        <v>4565632.8863396952</v>
      </c>
      <c r="K9" s="21">
        <v>114.55606068839757</v>
      </c>
      <c r="L9" s="22">
        <v>0.53500000000000003</v>
      </c>
      <c r="M9" s="23">
        <v>0.17137196707349001</v>
      </c>
      <c r="N9">
        <f t="shared" si="2"/>
        <v>138624047.25192872</v>
      </c>
      <c r="O9" s="24">
        <f t="shared" si="0"/>
        <v>209997.54608598087</v>
      </c>
      <c r="P9">
        <f t="shared" si="3"/>
        <v>0.56275661529234355</v>
      </c>
      <c r="S9">
        <f t="shared" si="1"/>
        <v>0.39251877773080529</v>
      </c>
    </row>
    <row r="10" spans="1:19" x14ac:dyDescent="0.2">
      <c r="A10">
        <v>2050</v>
      </c>
      <c r="B10" s="19">
        <v>2792237.6661893739</v>
      </c>
      <c r="C10" s="19">
        <v>185788.82586083113</v>
      </c>
      <c r="D10" s="19">
        <v>6903538.7320782114</v>
      </c>
      <c r="E10" s="19">
        <v>6492317.0136874728</v>
      </c>
      <c r="F10" s="20">
        <v>35.987063963232217</v>
      </c>
      <c r="G10" s="20">
        <v>14.93177767481723</v>
      </c>
      <c r="H10" s="20">
        <v>18.163973544395365</v>
      </c>
      <c r="I10" s="19">
        <v>1229305726.5601029</v>
      </c>
      <c r="J10" s="19">
        <v>4982152.827155252</v>
      </c>
      <c r="K10" s="21">
        <v>117.1017448286475</v>
      </c>
      <c r="L10" s="22">
        <v>0.53249999999999997</v>
      </c>
      <c r="M10" s="23">
        <v>0.16768650361998355</v>
      </c>
      <c r="N10">
        <f t="shared" si="2"/>
        <v>150290936.6724216</v>
      </c>
      <c r="O10" s="24">
        <f t="shared" si="0"/>
        <v>215377.44842900906</v>
      </c>
      <c r="P10">
        <f t="shared" si="3"/>
        <v>0.50720631131144955</v>
      </c>
      <c r="S10">
        <f t="shared" si="1"/>
        <v>0.40446469188546302</v>
      </c>
    </row>
    <row r="11" spans="1:19" x14ac:dyDescent="0.2">
      <c r="A11">
        <v>2055</v>
      </c>
      <c r="B11" s="19">
        <v>3112479.7197375637</v>
      </c>
      <c r="C11" s="19">
        <v>191341.36946393462</v>
      </c>
      <c r="D11" s="19">
        <v>7487633.3556976626</v>
      </c>
      <c r="E11" s="19">
        <v>7055435.1968496051</v>
      </c>
      <c r="F11" s="20">
        <v>35.991607389818434</v>
      </c>
      <c r="G11" s="20">
        <v>15.02602537139186</v>
      </c>
      <c r="H11" s="20">
        <v>18.266519607173901</v>
      </c>
      <c r="I11" s="19">
        <v>1344051369.1958308</v>
      </c>
      <c r="J11" s="19">
        <v>5418373.0852616979</v>
      </c>
      <c r="K11" s="21">
        <v>119.68551712489838</v>
      </c>
      <c r="L11" s="22">
        <v>0.53</v>
      </c>
      <c r="M11" s="23">
        <v>0.16500733181606345</v>
      </c>
      <c r="N11">
        <f t="shared" si="2"/>
        <v>162666323.98720372</v>
      </c>
      <c r="O11" s="24">
        <f t="shared" si="0"/>
        <v>220311.83594288127</v>
      </c>
      <c r="P11">
        <f t="shared" si="3"/>
        <v>0.45406608696032436</v>
      </c>
      <c r="S11">
        <f t="shared" si="1"/>
        <v>0.415682709326191</v>
      </c>
    </row>
    <row r="12" spans="1:19" x14ac:dyDescent="0.2">
      <c r="A12">
        <v>2060</v>
      </c>
      <c r="B12" s="19">
        <v>3463584.4826008407</v>
      </c>
      <c r="C12" s="19">
        <v>197207.93910420226</v>
      </c>
      <c r="D12" s="19">
        <v>8121360.3140157005</v>
      </c>
      <c r="E12" s="19">
        <v>7667115.7054316755</v>
      </c>
      <c r="F12" s="20">
        <v>35.978859336077825</v>
      </c>
      <c r="G12" s="20">
        <v>15.090652787775737</v>
      </c>
      <c r="H12" s="20">
        <v>18.44335699987311</v>
      </c>
      <c r="I12" s="19">
        <v>1465649835.7738533</v>
      </c>
      <c r="J12" s="19">
        <v>5890957.9419651227</v>
      </c>
      <c r="K12" s="21">
        <v>122.30884656785325</v>
      </c>
      <c r="L12" s="22">
        <v>0.52749999999999997</v>
      </c>
      <c r="M12" s="23">
        <v>0.1634350249813579</v>
      </c>
      <c r="N12">
        <f t="shared" si="2"/>
        <v>175631087.58875704</v>
      </c>
      <c r="O12" s="24">
        <f t="shared" si="0"/>
        <v>224967.33846654586</v>
      </c>
      <c r="P12">
        <f t="shared" si="3"/>
        <v>0.41910079036486536</v>
      </c>
      <c r="S12">
        <f t="shared" si="1"/>
        <v>0.42647836676122441</v>
      </c>
    </row>
    <row r="13" spans="1:19" x14ac:dyDescent="0.2">
      <c r="A13">
        <v>2065</v>
      </c>
      <c r="B13" s="19">
        <v>3848818.6636859723</v>
      </c>
      <c r="C13" s="19">
        <v>203320.51445151589</v>
      </c>
      <c r="D13" s="19">
        <v>8799711.570972858</v>
      </c>
      <c r="E13" s="19">
        <v>8322295.9221473075</v>
      </c>
      <c r="F13" s="20">
        <v>35.943756780228512</v>
      </c>
      <c r="G13" s="20">
        <v>15.141025388276255</v>
      </c>
      <c r="H13" s="20">
        <v>18.596954339704212</v>
      </c>
      <c r="I13" s="19">
        <v>1592470079.9175296</v>
      </c>
      <c r="J13" s="19">
        <v>6413197.5477286093</v>
      </c>
      <c r="K13" s="21">
        <v>124.97320538603209</v>
      </c>
      <c r="L13" s="22">
        <v>0.52500000000000002</v>
      </c>
      <c r="M13" s="23">
        <v>0.16258382868762444</v>
      </c>
      <c r="N13">
        <f t="shared" si="2"/>
        <v>189298097.83674178</v>
      </c>
      <c r="O13" s="24">
        <f t="shared" si="0"/>
        <v>229624.54872958336</v>
      </c>
      <c r="P13">
        <f>((O13/O12)^0.2)*100-100</f>
        <v>0.41064783678959316</v>
      </c>
      <c r="S13">
        <f t="shared" si="1"/>
        <v>0.43738009281825402</v>
      </c>
    </row>
    <row r="16" spans="1:19" x14ac:dyDescent="0.2">
      <c r="A16">
        <v>2015</v>
      </c>
    </row>
    <row r="17" spans="1:16" x14ac:dyDescent="0.2">
      <c r="A17">
        <v>2020</v>
      </c>
      <c r="B17">
        <f t="shared" ref="B17:C26" si="4">((B4/B3)^0.2)*100-100</f>
        <v>2.9363585769798277</v>
      </c>
      <c r="C17">
        <f t="shared" si="4"/>
        <v>1.0667904933615802</v>
      </c>
      <c r="D17">
        <f>(((D4/D3)^0.2)*100-100)*$L3</f>
        <v>0.83582692744248854</v>
      </c>
      <c r="E17">
        <f t="shared" ref="E17:H17" si="5">(((E4/E3)^0.2)*100-100)*$L3</f>
        <v>0.8583974839613121</v>
      </c>
      <c r="F17">
        <f t="shared" si="5"/>
        <v>-9.7287908002201117E-3</v>
      </c>
      <c r="G17">
        <f t="shared" si="5"/>
        <v>0.16693881768965824</v>
      </c>
      <c r="H17">
        <f t="shared" si="5"/>
        <v>0.1131467540210629</v>
      </c>
      <c r="I17">
        <f>(((I4/I3)^0.2)*100-100)*$L3</f>
        <v>0.96420720761919942</v>
      </c>
      <c r="J17">
        <f>(((J4/J3)^0.2)*100-100)*(1-$L3)</f>
        <v>1.4965177136011447</v>
      </c>
      <c r="K17">
        <f>(((K4/K3)^0.2)*100-100)</f>
        <v>0.46521024890284934</v>
      </c>
      <c r="L17">
        <f t="shared" ref="L17:L26" si="6">(((L4/L3))^0.2)*100-100</f>
        <v>-9.1074832393474026E-2</v>
      </c>
      <c r="M17">
        <f>N17-O17</f>
        <v>-1.525681608723545</v>
      </c>
      <c r="N17">
        <f>((((B4/C4)/(B3/C3))^0.2)*100-100)*-1</f>
        <v>-1.8498342279317228</v>
      </c>
      <c r="O17">
        <f>(((D4/N4)/(D3/N3))^0.2)*100-100</f>
        <v>-0.32415261920817784</v>
      </c>
      <c r="P17">
        <f>SUM(I17:L17)+O17</f>
        <v>2.5107077185215418</v>
      </c>
    </row>
    <row r="18" spans="1:16" x14ac:dyDescent="0.2">
      <c r="A18">
        <v>2025</v>
      </c>
      <c r="B18">
        <f t="shared" si="4"/>
        <v>2.782368000643757</v>
      </c>
      <c r="C18">
        <f t="shared" si="4"/>
        <v>0.96759831573294264</v>
      </c>
      <c r="D18">
        <f t="shared" ref="D18:I26" si="7">(((D5/D4)^0.2)*100-100)*$L4</f>
        <v>0.89861316033315031</v>
      </c>
      <c r="E18">
        <f t="shared" si="7"/>
        <v>0.92551372929312847</v>
      </c>
      <c r="F18">
        <f t="shared" si="7"/>
        <v>-1.274905813030962E-2</v>
      </c>
      <c r="G18">
        <f t="shared" si="7"/>
        <v>0.16136496928648697</v>
      </c>
      <c r="H18">
        <f t="shared" si="7"/>
        <v>9.2253921773271019E-2</v>
      </c>
      <c r="I18">
        <f t="shared" si="7"/>
        <v>0.98436287932494393</v>
      </c>
      <c r="J18">
        <f t="shared" ref="J18:J26" si="8">(((J5/J4)^0.2)*100-100)*(1-$L4)</f>
        <v>1.3272392689945673</v>
      </c>
      <c r="K18">
        <f t="shared" ref="K18:K25" si="9">(((K5/K4)^0.2)*100-100)</f>
        <v>0.4602678482909397</v>
      </c>
      <c r="L18">
        <f t="shared" si="6"/>
        <v>-9.1491461564800147E-2</v>
      </c>
      <c r="M18">
        <f t="shared" ref="M18:M25" si="10">N18-O18</f>
        <v>-1.6440583157443314</v>
      </c>
      <c r="N18">
        <f t="shared" ref="N18:N26" si="11">((((B5/C5)/(B4/C4))^0.2)*100-100)*-1</f>
        <v>-1.797378282917947</v>
      </c>
      <c r="O18">
        <f t="shared" ref="O18:O26" si="12">(((D5/N5)/(D4/N4))^0.2)*100-100</f>
        <v>-0.15331996717361562</v>
      </c>
    </row>
    <row r="19" spans="1:16" x14ac:dyDescent="0.2">
      <c r="A19">
        <v>2030</v>
      </c>
      <c r="B19">
        <f t="shared" si="4"/>
        <v>2.6276413865821411</v>
      </c>
      <c r="C19">
        <f t="shared" si="4"/>
        <v>0.84907834885486011</v>
      </c>
      <c r="D19">
        <f t="shared" si="7"/>
        <v>0.90794778693904066</v>
      </c>
      <c r="E19">
        <f t="shared" si="7"/>
        <v>0.93481077226834253</v>
      </c>
      <c r="F19">
        <f t="shared" si="7"/>
        <v>-1.8141836701156395E-2</v>
      </c>
      <c r="G19">
        <f t="shared" si="7"/>
        <v>0.1330560134510573</v>
      </c>
      <c r="H19">
        <f t="shared" si="7"/>
        <v>-4.8183161211836495E-2</v>
      </c>
      <c r="I19">
        <f t="shared" si="7"/>
        <v>0.98780890042534664</v>
      </c>
      <c r="J19">
        <f>(((J6/J5)^0.2)*100-100)*(1-$L5)</f>
        <v>1.1740456949711287</v>
      </c>
      <c r="K19">
        <f t="shared" si="9"/>
        <v>0.45569005041797084</v>
      </c>
      <c r="L19">
        <f t="shared" si="6"/>
        <v>-9.1911920067701658E-2</v>
      </c>
      <c r="M19">
        <f t="shared" si="10"/>
        <v>-1.667651186851927</v>
      </c>
      <c r="N19">
        <f t="shared" si="11"/>
        <v>-1.7635887871725515</v>
      </c>
      <c r="O19">
        <f t="shared" si="12"/>
        <v>-9.5937600320624483E-2</v>
      </c>
    </row>
    <row r="20" spans="1:16" x14ac:dyDescent="0.2">
      <c r="A20">
        <v>2035</v>
      </c>
      <c r="B20">
        <f t="shared" si="4"/>
        <v>2.4941166028173711</v>
      </c>
      <c r="C20">
        <f t="shared" si="4"/>
        <v>0.77755450577325291</v>
      </c>
      <c r="D20">
        <f t="shared" si="7"/>
        <v>0.89249594196563431</v>
      </c>
      <c r="E20">
        <f t="shared" si="7"/>
        <v>0.91751398405545725</v>
      </c>
      <c r="F20">
        <f t="shared" si="7"/>
        <v>-1.9906473087888229E-2</v>
      </c>
      <c r="G20">
        <f t="shared" si="7"/>
        <v>0.13504422226061019</v>
      </c>
      <c r="H20">
        <f t="shared" si="7"/>
        <v>-7.5068774069057292E-2</v>
      </c>
      <c r="I20">
        <f t="shared" si="7"/>
        <v>0.97429807453735451</v>
      </c>
      <c r="J20">
        <f t="shared" si="8"/>
        <v>1.0588655610186035</v>
      </c>
      <c r="K20">
        <f t="shared" si="9"/>
        <v>0.45145166361297129</v>
      </c>
      <c r="L20">
        <f t="shared" si="6"/>
        <v>-9.2336260940356851E-2</v>
      </c>
      <c r="M20">
        <f t="shared" si="10"/>
        <v>-1.6461279364709469</v>
      </c>
      <c r="N20">
        <f t="shared" si="11"/>
        <v>-1.7033178721813158</v>
      </c>
      <c r="O20">
        <f t="shared" si="12"/>
        <v>-5.71899357103689E-2</v>
      </c>
    </row>
    <row r="21" spans="1:16" x14ac:dyDescent="0.2">
      <c r="A21">
        <v>2040</v>
      </c>
      <c r="B21">
        <f t="shared" si="4"/>
        <v>2.37958024806764</v>
      </c>
      <c r="C21">
        <f t="shared" si="4"/>
        <v>0.69427028130444057</v>
      </c>
      <c r="D21">
        <f t="shared" si="7"/>
        <v>0.8953438053272692</v>
      </c>
      <c r="E21">
        <f t="shared" si="7"/>
        <v>0.91988659247509363</v>
      </c>
      <c r="F21">
        <f t="shared" si="7"/>
        <v>-8.9193410449900055E-3</v>
      </c>
      <c r="G21">
        <f t="shared" si="7"/>
        <v>0.10269971946127214</v>
      </c>
      <c r="H21">
        <f t="shared" si="7"/>
        <v>-0.10091509280547911</v>
      </c>
      <c r="I21">
        <f t="shared" si="7"/>
        <v>0.95825305652011772</v>
      </c>
      <c r="J21">
        <f t="shared" si="8"/>
        <v>0.96491348407476429</v>
      </c>
      <c r="K21">
        <f t="shared" si="9"/>
        <v>0.44752910614236896</v>
      </c>
      <c r="L21">
        <f t="shared" si="6"/>
        <v>-9.2764538205017288E-2</v>
      </c>
      <c r="M21">
        <f t="shared" si="10"/>
        <v>-1.658301637994029</v>
      </c>
      <c r="N21">
        <f t="shared" si="11"/>
        <v>-1.6736900342542214</v>
      </c>
      <c r="O21">
        <f t="shared" si="12"/>
        <v>-1.5388396260192394E-2</v>
      </c>
    </row>
    <row r="22" spans="1:16" x14ac:dyDescent="0.2">
      <c r="A22">
        <v>2045</v>
      </c>
      <c r="B22">
        <f t="shared" si="4"/>
        <v>2.2894448371078937</v>
      </c>
      <c r="C22">
        <f t="shared" si="4"/>
        <v>0.62110837518203255</v>
      </c>
      <c r="D22">
        <f t="shared" si="7"/>
        <v>0.87194783331069248</v>
      </c>
      <c r="E22">
        <f t="shared" si="7"/>
        <v>0.89427678965430069</v>
      </c>
      <c r="F22">
        <f t="shared" si="7"/>
        <v>1.1723716448353017E-3</v>
      </c>
      <c r="G22">
        <f t="shared" si="7"/>
        <v>9.1881313051198885E-2</v>
      </c>
      <c r="H22">
        <f t="shared" si="7"/>
        <v>-0.13698025938127464</v>
      </c>
      <c r="I22">
        <f t="shared" si="7"/>
        <v>0.95742800071894951</v>
      </c>
      <c r="J22">
        <f t="shared" si="8"/>
        <v>0.87982691175609351</v>
      </c>
      <c r="K22">
        <f t="shared" si="9"/>
        <v>0.44390031352399717</v>
      </c>
      <c r="L22">
        <f t="shared" si="6"/>
        <v>-9.3196806890787798E-2</v>
      </c>
      <c r="M22">
        <f t="shared" si="10"/>
        <v>-1.6228125820951362</v>
      </c>
      <c r="N22">
        <f t="shared" si="11"/>
        <v>-1.6580382475068518</v>
      </c>
      <c r="O22">
        <f t="shared" si="12"/>
        <v>-3.5225665411715568E-2</v>
      </c>
    </row>
    <row r="23" spans="1:16" x14ac:dyDescent="0.2">
      <c r="A23">
        <v>2050</v>
      </c>
      <c r="B23">
        <f t="shared" si="4"/>
        <v>2.2385786295225643</v>
      </c>
      <c r="C23">
        <f t="shared" si="4"/>
        <v>0.59953185516856422</v>
      </c>
      <c r="D23">
        <f t="shared" si="7"/>
        <v>0.87065307473321052</v>
      </c>
      <c r="E23">
        <f t="shared" si="7"/>
        <v>0.89233866610271073</v>
      </c>
      <c r="F23">
        <f t="shared" si="7"/>
        <v>7.4845819040766067E-3</v>
      </c>
      <c r="G23">
        <f t="shared" si="7"/>
        <v>8.4575532586269944E-2</v>
      </c>
      <c r="H23">
        <f t="shared" si="7"/>
        <v>-2.0481587439863704E-2</v>
      </c>
      <c r="I23">
        <f t="shared" si="7"/>
        <v>0.9711523085109508</v>
      </c>
      <c r="J23">
        <f t="shared" si="8"/>
        <v>0.81906606728659526</v>
      </c>
      <c r="K23">
        <f t="shared" si="9"/>
        <v>0.44054465031683776</v>
      </c>
      <c r="L23">
        <f t="shared" si="6"/>
        <v>-9.3633123057401235E-2</v>
      </c>
      <c r="M23">
        <f t="shared" si="10"/>
        <v>-1.6274192213042227</v>
      </c>
      <c r="N23">
        <f t="shared" si="11"/>
        <v>-1.6292787293619995</v>
      </c>
      <c r="O23">
        <f t="shared" si="12"/>
        <v>-1.8595080577767931E-3</v>
      </c>
    </row>
    <row r="24" spans="1:16" x14ac:dyDescent="0.2">
      <c r="A24">
        <v>2055</v>
      </c>
      <c r="B24">
        <f t="shared" si="4"/>
        <v>2.1952780979859909</v>
      </c>
      <c r="C24">
        <f t="shared" si="4"/>
        <v>0.59070630068676167</v>
      </c>
      <c r="D24">
        <f t="shared" si="7"/>
        <v>0.87204188117232151</v>
      </c>
      <c r="E24">
        <f t="shared" si="7"/>
        <v>0.89326356901649828</v>
      </c>
      <c r="F24">
        <f t="shared" si="7"/>
        <v>1.3445122885642747E-3</v>
      </c>
      <c r="G24">
        <f t="shared" si="7"/>
        <v>6.7052520678031191E-2</v>
      </c>
      <c r="H24">
        <f t="shared" si="7"/>
        <v>5.9990047840482279E-2</v>
      </c>
      <c r="I24">
        <f t="shared" si="7"/>
        <v>0.95892620825925023</v>
      </c>
      <c r="J24">
        <f t="shared" si="8"/>
        <v>0.79140224531263492</v>
      </c>
      <c r="K24">
        <f t="shared" si="9"/>
        <v>0.43744282625365827</v>
      </c>
      <c r="L24">
        <f t="shared" si="6"/>
        <v>-9.4073543819249039E-2</v>
      </c>
      <c r="M24">
        <f t="shared" si="10"/>
        <v>-1.636970226992517</v>
      </c>
      <c r="N24">
        <f t="shared" si="11"/>
        <v>-1.595149150760335</v>
      </c>
      <c r="O24">
        <f t="shared" si="12"/>
        <v>4.1821076232182008E-2</v>
      </c>
    </row>
    <row r="25" spans="1:16" x14ac:dyDescent="0.2">
      <c r="A25">
        <v>2060</v>
      </c>
      <c r="B25">
        <f t="shared" si="4"/>
        <v>2.160697872501089</v>
      </c>
      <c r="C25">
        <f t="shared" si="4"/>
        <v>0.60581956983023133</v>
      </c>
      <c r="D25">
        <f t="shared" si="7"/>
        <v>0.86823069121812602</v>
      </c>
      <c r="E25">
        <f t="shared" si="7"/>
        <v>0.88867576814392435</v>
      </c>
      <c r="F25">
        <f t="shared" si="7"/>
        <v>-3.7550009124268516E-3</v>
      </c>
      <c r="G25">
        <f t="shared" si="7"/>
        <v>4.5512706070075529E-2</v>
      </c>
      <c r="H25">
        <f t="shared" si="7"/>
        <v>0.10222306118902807</v>
      </c>
      <c r="I25">
        <f t="shared" si="7"/>
        <v>0.92606623626604523</v>
      </c>
      <c r="J25">
        <f t="shared" si="8"/>
        <v>0.79266644213618531</v>
      </c>
      <c r="K25">
        <f t="shared" si="9"/>
        <v>0.43457681657848468</v>
      </c>
      <c r="L25">
        <f t="shared" si="6"/>
        <v>-9.451812737046339E-2</v>
      </c>
      <c r="M25">
        <f t="shared" si="10"/>
        <v>-1.6367609003371939</v>
      </c>
      <c r="N25">
        <f t="shared" si="11"/>
        <v>-1.5455152687182476</v>
      </c>
      <c r="O25">
        <f t="shared" si="12"/>
        <v>9.1245631618946277E-2</v>
      </c>
    </row>
    <row r="26" spans="1:16" x14ac:dyDescent="0.2">
      <c r="A26">
        <v>2065</v>
      </c>
      <c r="B26">
        <f t="shared" si="4"/>
        <v>2.1316463929580181</v>
      </c>
      <c r="C26">
        <f t="shared" si="4"/>
        <v>0.61236578633032934</v>
      </c>
      <c r="D26">
        <f t="shared" si="7"/>
        <v>0.85316034722654488</v>
      </c>
      <c r="E26">
        <f t="shared" si="7"/>
        <v>0.8722078046482411</v>
      </c>
      <c r="F26">
        <f t="shared" si="7"/>
        <v>-1.0297062790797255E-2</v>
      </c>
      <c r="G26">
        <f t="shared" si="7"/>
        <v>3.5168974725357384E-2</v>
      </c>
      <c r="H26">
        <f t="shared" si="7"/>
        <v>8.7569777317873868E-2</v>
      </c>
      <c r="I26">
        <f t="shared" si="7"/>
        <v>0.88282529152550737</v>
      </c>
      <c r="J26">
        <f t="shared" si="8"/>
        <v>0.80953361810197932</v>
      </c>
      <c r="K26">
        <f>(((K13/K12)^0.2)*100-100)</f>
        <v>0.43192978644603386</v>
      </c>
      <c r="L26">
        <f t="shared" si="6"/>
        <v>-9.4966933010439902E-2</v>
      </c>
      <c r="M26">
        <f>N26-O26</f>
        <v>-1.6157689489448614</v>
      </c>
      <c r="N26">
        <f t="shared" si="11"/>
        <v>-1.5100336770275078</v>
      </c>
      <c r="O26">
        <f t="shared" si="12"/>
        <v>0.10573527191735366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opLeftCell="A23" workbookViewId="0">
      <selection activeCell="B39" sqref="B39"/>
    </sheetView>
  </sheetViews>
  <sheetFormatPr defaultRowHeight="14.25" x14ac:dyDescent="0.2"/>
  <cols>
    <col min="2" max="2" width="32.5" bestFit="1" customWidth="1"/>
    <col min="3" max="6" width="11.5" customWidth="1"/>
    <col min="7" max="7" width="12" customWidth="1"/>
    <col min="8" max="8" width="2.5" customWidth="1"/>
    <col min="9" max="9" width="13.875" bestFit="1" customWidth="1"/>
  </cols>
  <sheetData>
    <row r="2" spans="2:17" ht="15" thickBot="1" x14ac:dyDescent="0.25">
      <c r="B2" s="25"/>
      <c r="C2" s="25"/>
      <c r="D2" s="25"/>
      <c r="E2" s="25"/>
      <c r="F2" s="25"/>
    </row>
    <row r="3" spans="2:17" ht="15" thickTop="1" x14ac:dyDescent="0.2">
      <c r="B3" s="26"/>
      <c r="C3" s="27" t="s">
        <v>36</v>
      </c>
      <c r="D3" s="27"/>
      <c r="E3" s="27" t="s">
        <v>37</v>
      </c>
      <c r="F3" s="27"/>
      <c r="G3" s="27"/>
      <c r="H3" s="28"/>
      <c r="I3" s="29" t="s">
        <v>38</v>
      </c>
    </row>
    <row r="4" spans="2:17" x14ac:dyDescent="0.2">
      <c r="B4" s="30"/>
      <c r="C4" s="31">
        <v>1980</v>
      </c>
      <c r="D4" s="31">
        <v>2000</v>
      </c>
      <c r="E4" s="31">
        <v>2015</v>
      </c>
      <c r="F4" s="31">
        <v>2035</v>
      </c>
      <c r="G4" s="31">
        <v>2015</v>
      </c>
      <c r="H4" s="31"/>
      <c r="I4" s="31" t="s">
        <v>0</v>
      </c>
    </row>
    <row r="5" spans="2:17" x14ac:dyDescent="0.2">
      <c r="B5" s="30"/>
      <c r="C5" s="31" t="s">
        <v>39</v>
      </c>
      <c r="D5" s="31" t="s">
        <v>39</v>
      </c>
      <c r="E5" s="31" t="s">
        <v>39</v>
      </c>
      <c r="F5" s="31" t="s">
        <v>39</v>
      </c>
      <c r="G5" s="31" t="s">
        <v>39</v>
      </c>
      <c r="H5" s="31"/>
      <c r="I5" s="32" t="s">
        <v>40</v>
      </c>
    </row>
    <row r="6" spans="2:17" ht="15" thickBot="1" x14ac:dyDescent="0.25">
      <c r="B6" s="33"/>
      <c r="C6" s="34">
        <v>1999</v>
      </c>
      <c r="D6" s="34">
        <v>2016</v>
      </c>
      <c r="E6" s="34">
        <v>2035</v>
      </c>
      <c r="F6" s="34">
        <v>2065</v>
      </c>
      <c r="G6" s="34">
        <v>2065</v>
      </c>
      <c r="H6" s="34"/>
      <c r="I6" s="34" t="s">
        <v>41</v>
      </c>
    </row>
    <row r="7" spans="2:17" ht="15" thickTop="1" x14ac:dyDescent="0.2">
      <c r="B7" s="35" t="s">
        <v>42</v>
      </c>
      <c r="C7" s="36">
        <v>4.6750190459375203</v>
      </c>
      <c r="D7" s="37">
        <v>3.3337177387785299</v>
      </c>
      <c r="E7" s="36">
        <v>2.7099874457472861</v>
      </c>
      <c r="F7" s="36">
        <v>2.2325037600758657</v>
      </c>
      <c r="G7" s="36">
        <v>2.4232302846416198</v>
      </c>
      <c r="H7" s="36"/>
      <c r="I7" s="36">
        <f t="shared" ref="I7:I15" si="0">G7-C7</f>
        <v>-2.2517887612959004</v>
      </c>
      <c r="J7" s="36"/>
      <c r="K7" s="36"/>
      <c r="L7" s="36"/>
      <c r="M7" s="36"/>
      <c r="N7" s="36"/>
      <c r="O7" s="36"/>
      <c r="P7" s="36"/>
      <c r="Q7" s="36"/>
    </row>
    <row r="8" spans="2:17" x14ac:dyDescent="0.2">
      <c r="B8" s="38" t="s">
        <v>43</v>
      </c>
      <c r="C8" s="36">
        <v>2.1673624384864798</v>
      </c>
      <c r="D8" s="36">
        <v>1.3914923233441678</v>
      </c>
      <c r="E8" s="36">
        <v>0.91519467330278825</v>
      </c>
      <c r="F8" s="36">
        <v>0.62062785686036737</v>
      </c>
      <c r="G8" s="36">
        <v>0.73835126340184853</v>
      </c>
      <c r="H8" s="36"/>
      <c r="I8" s="36">
        <f t="shared" si="0"/>
        <v>-1.4290111750846313</v>
      </c>
      <c r="J8" s="36"/>
      <c r="K8" s="36"/>
      <c r="L8" s="36"/>
      <c r="M8" s="36"/>
      <c r="N8" s="36"/>
      <c r="O8" s="36"/>
      <c r="P8" s="36"/>
      <c r="Q8" s="36"/>
    </row>
    <row r="9" spans="2:17" x14ac:dyDescent="0.2">
      <c r="B9" s="39" t="s">
        <v>44</v>
      </c>
      <c r="C9" s="36">
        <v>2.4544595726065301</v>
      </c>
      <c r="D9" s="36">
        <v>1.9155704003650298</v>
      </c>
      <c r="E9" s="36">
        <v>1.7785158897575926</v>
      </c>
      <c r="F9" s="36">
        <v>1.601933855460036</v>
      </c>
      <c r="G9" s="36">
        <v>1.6725298757712448</v>
      </c>
      <c r="H9" s="36"/>
      <c r="I9" s="36">
        <f t="shared" si="0"/>
        <v>-0.78192969683528535</v>
      </c>
      <c r="J9" s="36"/>
      <c r="K9" s="36"/>
      <c r="L9" s="36"/>
      <c r="M9" s="36"/>
      <c r="N9" s="36"/>
      <c r="O9" s="36"/>
      <c r="P9" s="36"/>
      <c r="Q9" s="36"/>
    </row>
    <row r="10" spans="2:17" x14ac:dyDescent="0.2">
      <c r="B10" s="35" t="s">
        <v>45</v>
      </c>
      <c r="C10" s="36">
        <v>2.8420318885953102</v>
      </c>
      <c r="D10" s="36">
        <v>1.9750714418631743</v>
      </c>
      <c r="E10" s="36">
        <v>1.4690944102292436</v>
      </c>
      <c r="F10" s="36">
        <v>1.5339076935925622</v>
      </c>
      <c r="G10" s="36">
        <v>1.5079774137970681</v>
      </c>
      <c r="H10" s="36"/>
      <c r="I10" s="36">
        <f t="shared" si="0"/>
        <v>-1.3340544747982421</v>
      </c>
      <c r="J10" s="36"/>
      <c r="K10" s="36"/>
      <c r="L10" s="36"/>
      <c r="M10" s="36"/>
      <c r="N10" s="36"/>
      <c r="O10" s="36"/>
      <c r="P10" s="36"/>
      <c r="Q10" s="36"/>
    </row>
    <row r="11" spans="2:17" x14ac:dyDescent="0.2">
      <c r="B11" t="s">
        <v>46</v>
      </c>
      <c r="C11" s="36">
        <v>4.1445428943687901</v>
      </c>
      <c r="D11" s="36">
        <v>2.761690374515724</v>
      </c>
      <c r="E11" s="36">
        <v>1.7898629932153742</v>
      </c>
      <c r="F11" s="36">
        <v>1.7654461063185467</v>
      </c>
      <c r="G11" s="36">
        <v>1.7752121581572577</v>
      </c>
      <c r="H11" s="36"/>
      <c r="I11" s="36">
        <f t="shared" si="0"/>
        <v>-2.3693307362115323</v>
      </c>
      <c r="J11" s="36"/>
      <c r="K11" s="36"/>
      <c r="L11" s="36"/>
      <c r="M11" s="36"/>
      <c r="N11" s="36"/>
      <c r="O11" s="36"/>
      <c r="P11" s="36"/>
      <c r="Q11" s="36"/>
    </row>
    <row r="12" spans="2:17" x14ac:dyDescent="0.2">
      <c r="B12" t="s">
        <v>47</v>
      </c>
      <c r="C12" s="36">
        <v>3.2948796710597699</v>
      </c>
      <c r="D12" s="36">
        <v>2.4555882190311129</v>
      </c>
      <c r="E12" s="36">
        <v>1.6180089370477546</v>
      </c>
      <c r="F12" s="36">
        <v>1.6334717216090811</v>
      </c>
      <c r="G12" s="36">
        <v>1.6272863254557901</v>
      </c>
      <c r="H12" s="36"/>
      <c r="I12" s="36">
        <f t="shared" si="0"/>
        <v>-1.6675933456039798</v>
      </c>
      <c r="J12" s="36"/>
      <c r="K12" s="36"/>
      <c r="L12" s="36"/>
      <c r="M12" s="36"/>
      <c r="N12" s="36"/>
      <c r="O12" s="36"/>
      <c r="P12" s="36"/>
      <c r="Q12" s="36"/>
    </row>
    <row r="13" spans="2:17" x14ac:dyDescent="0.2">
      <c r="B13" t="s">
        <v>48</v>
      </c>
      <c r="C13" s="36">
        <v>0.14804994328212501</v>
      </c>
      <c r="D13" s="36">
        <v>-0.20306349471025387</v>
      </c>
      <c r="E13" s="36">
        <v>-3.9002363660989303E-2</v>
      </c>
      <c r="F13" s="36">
        <v>-1.7326382790050499E-2</v>
      </c>
      <c r="G13" s="36">
        <v>-2.5997339119121499E-2</v>
      </c>
      <c r="H13" s="36"/>
      <c r="I13" s="36">
        <f t="shared" si="0"/>
        <v>-0.17404728240124651</v>
      </c>
      <c r="J13" s="36"/>
      <c r="K13" s="36"/>
      <c r="L13" s="36"/>
      <c r="M13" s="36"/>
      <c r="N13" s="36"/>
      <c r="O13" s="36"/>
      <c r="P13" s="36"/>
      <c r="Q13" s="36"/>
    </row>
    <row r="14" spans="2:17" x14ac:dyDescent="0.2">
      <c r="B14" t="s">
        <v>49</v>
      </c>
      <c r="C14" s="36">
        <v>4.2446574484967803</v>
      </c>
      <c r="D14" s="36">
        <v>3.0364531167574427</v>
      </c>
      <c r="E14" s="36">
        <v>2.787673318140782</v>
      </c>
      <c r="F14" s="36">
        <v>1.8089022661857301</v>
      </c>
      <c r="G14" s="36">
        <v>2.1992872748599179</v>
      </c>
      <c r="H14" s="36"/>
      <c r="I14" s="36">
        <f t="shared" si="0"/>
        <v>-2.0453701736368624</v>
      </c>
      <c r="J14" s="36"/>
      <c r="K14" s="36"/>
      <c r="L14" s="36"/>
      <c r="M14" s="36"/>
      <c r="N14" s="36"/>
      <c r="O14" s="36"/>
      <c r="P14" s="36"/>
      <c r="Q14" s="36"/>
    </row>
    <row r="15" spans="2:17" x14ac:dyDescent="0.2">
      <c r="B15" t="s">
        <v>31</v>
      </c>
      <c r="C15" s="36">
        <v>0.47218596216296299</v>
      </c>
      <c r="D15" s="36">
        <v>0.45610459275531312</v>
      </c>
      <c r="E15" s="36">
        <v>0.45815482184237144</v>
      </c>
      <c r="F15" s="36">
        <v>0.43932044174472829</v>
      </c>
      <c r="G15" s="36">
        <v>0.4468537700074382</v>
      </c>
      <c r="H15" s="36"/>
      <c r="I15" s="36">
        <f t="shared" si="0"/>
        <v>-2.5332192155524791E-2</v>
      </c>
      <c r="J15" s="36"/>
      <c r="K15" s="36"/>
      <c r="L15" s="36"/>
      <c r="M15" s="36"/>
      <c r="N15" s="36"/>
      <c r="O15" s="36"/>
      <c r="P15" s="36"/>
      <c r="Q15" s="36"/>
    </row>
    <row r="16" spans="2:17" x14ac:dyDescent="0.2"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2" ht="15" thickBot="1" x14ac:dyDescent="0.25"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5" thickTop="1" x14ac:dyDescent="0.2">
      <c r="B18" s="26"/>
      <c r="C18" s="27" t="s">
        <v>36</v>
      </c>
      <c r="D18" s="27"/>
      <c r="E18" s="27" t="s">
        <v>37</v>
      </c>
      <c r="F18" s="27"/>
      <c r="G18" s="27"/>
      <c r="H18" s="28"/>
      <c r="I18" s="29" t="s">
        <v>38</v>
      </c>
      <c r="J18" s="36"/>
      <c r="K18" s="36"/>
      <c r="L18" s="36"/>
    </row>
    <row r="19" spans="2:12" x14ac:dyDescent="0.2">
      <c r="B19" s="30"/>
      <c r="C19" s="31">
        <v>1980</v>
      </c>
      <c r="D19" s="31">
        <v>2000</v>
      </c>
      <c r="E19" s="31">
        <v>2015</v>
      </c>
      <c r="F19" s="31">
        <v>2035</v>
      </c>
      <c r="G19" s="31">
        <v>2015</v>
      </c>
      <c r="H19" s="31"/>
      <c r="I19" s="31" t="s">
        <v>0</v>
      </c>
      <c r="J19" s="36"/>
      <c r="K19" s="36"/>
      <c r="L19" s="36"/>
    </row>
    <row r="20" spans="2:12" x14ac:dyDescent="0.2">
      <c r="B20" s="30"/>
      <c r="C20" s="31" t="s">
        <v>39</v>
      </c>
      <c r="D20" s="31" t="s">
        <v>39</v>
      </c>
      <c r="E20" s="31" t="s">
        <v>39</v>
      </c>
      <c r="F20" s="31" t="s">
        <v>39</v>
      </c>
      <c r="G20" s="31" t="s">
        <v>39</v>
      </c>
      <c r="H20" s="31"/>
      <c r="I20" s="32" t="s">
        <v>40</v>
      </c>
      <c r="J20" s="36"/>
      <c r="K20" s="36"/>
      <c r="L20" s="36"/>
    </row>
    <row r="21" spans="2:12" ht="15" thickBot="1" x14ac:dyDescent="0.25">
      <c r="B21" s="33"/>
      <c r="C21" s="34">
        <v>1999</v>
      </c>
      <c r="D21" s="34">
        <v>2016</v>
      </c>
      <c r="E21" s="34">
        <v>2035</v>
      </c>
      <c r="F21" s="34">
        <v>2065</v>
      </c>
      <c r="G21" s="34">
        <v>2065</v>
      </c>
      <c r="H21" s="34"/>
      <c r="I21" s="34" t="s">
        <v>41</v>
      </c>
      <c r="J21" s="36"/>
      <c r="K21" s="36"/>
      <c r="L21" s="36"/>
    </row>
    <row r="22" spans="2:12" ht="15" thickTop="1" x14ac:dyDescent="0.2">
      <c r="B22" s="35" t="s">
        <v>42</v>
      </c>
      <c r="C22" s="36" t="e">
        <f>#REF!+#REF!+#REF!+(C26-#REF!)+(C28-C26)</f>
        <v>#REF!</v>
      </c>
      <c r="D22" s="36">
        <f>D40+D39+D36+(D26-D36)+(D28-D26)</f>
        <v>3.3414382012798107</v>
      </c>
      <c r="E22" s="36">
        <f>E40+E39+E36+(E26-E36)+(E28-E26)</f>
        <v>2.6970324612741789</v>
      </c>
      <c r="F22" s="36">
        <f>F40+F39+F36+(F26-F36)+(F28-F26)</f>
        <v>2.2243218200035075</v>
      </c>
      <c r="G22" s="36">
        <f>G32+G31+G24+(G26-G24)+(G28-G26)</f>
        <v>2.4310843297460671</v>
      </c>
      <c r="H22" s="36"/>
      <c r="I22" s="36"/>
      <c r="J22" s="36"/>
      <c r="K22" s="36"/>
      <c r="L22" s="36"/>
    </row>
    <row r="23" spans="2:12" x14ac:dyDescent="0.2">
      <c r="B23" s="38" t="s">
        <v>43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x14ac:dyDescent="0.2">
      <c r="G24" s="36">
        <f t="shared" ref="G24" si="1">G9*0.55</f>
        <v>0.91989143167418475</v>
      </c>
      <c r="H24" s="36"/>
      <c r="I24" s="36"/>
      <c r="J24" s="36"/>
      <c r="K24" s="36"/>
      <c r="L24" s="36"/>
    </row>
    <row r="25" spans="2:12" x14ac:dyDescent="0.2">
      <c r="G25" s="36"/>
      <c r="H25" s="36"/>
      <c r="I25" s="36"/>
      <c r="J25" s="36"/>
      <c r="K25" s="36"/>
      <c r="L25" s="36"/>
    </row>
    <row r="26" spans="2:12" x14ac:dyDescent="0.2">
      <c r="B26" s="35" t="s">
        <v>45</v>
      </c>
      <c r="C26" s="37">
        <f>C10*0.55</f>
        <v>1.5631175387274208</v>
      </c>
      <c r="D26" s="36">
        <f>D10*0.55</f>
        <v>1.0862892930247459</v>
      </c>
      <c r="E26" s="36">
        <f t="shared" ref="E26:G26" si="2">E10*0.55</f>
        <v>0.80800192562608408</v>
      </c>
      <c r="F26" s="36">
        <f t="shared" si="2"/>
        <v>0.84364923147590931</v>
      </c>
      <c r="G26" s="36">
        <f t="shared" si="2"/>
        <v>0.82938757758838755</v>
      </c>
      <c r="H26" s="36"/>
      <c r="I26" s="36">
        <f>G26-C26</f>
        <v>-0.73372996113903322</v>
      </c>
      <c r="J26" s="36"/>
      <c r="K26" s="36"/>
      <c r="L26" s="36"/>
    </row>
    <row r="27" spans="2:12" x14ac:dyDescent="0.2">
      <c r="G27" s="36"/>
      <c r="H27" s="36"/>
      <c r="I27" s="36"/>
      <c r="J27" s="36"/>
      <c r="K27" s="36"/>
      <c r="L27" s="36"/>
    </row>
    <row r="28" spans="2:12" x14ac:dyDescent="0.2">
      <c r="B28" t="s">
        <v>46</v>
      </c>
      <c r="C28" s="36">
        <f t="shared" ref="C28:G30" si="3">C11*0.55</f>
        <v>2.2794985919028345</v>
      </c>
      <c r="D28" s="36">
        <f t="shared" si="3"/>
        <v>1.5189297059836484</v>
      </c>
      <c r="E28" s="36">
        <f t="shared" si="3"/>
        <v>0.98442464626845594</v>
      </c>
      <c r="F28" s="36">
        <f t="shared" si="3"/>
        <v>0.9709953584752008</v>
      </c>
      <c r="G28" s="36">
        <f t="shared" si="3"/>
        <v>0.97636668698649187</v>
      </c>
      <c r="H28" s="36"/>
      <c r="I28" s="36">
        <f>G28-C28</f>
        <v>-1.3031319049163428</v>
      </c>
      <c r="J28" s="36"/>
      <c r="K28" s="36"/>
      <c r="L28" s="36"/>
    </row>
    <row r="29" spans="2:12" x14ac:dyDescent="0.2">
      <c r="B29" t="s">
        <v>47</v>
      </c>
      <c r="C29" s="36">
        <f t="shared" si="3"/>
        <v>1.8121838190828736</v>
      </c>
      <c r="D29" s="36">
        <f t="shared" si="3"/>
        <v>1.3505735204671121</v>
      </c>
      <c r="E29" s="36">
        <f t="shared" si="3"/>
        <v>0.88990491537626515</v>
      </c>
      <c r="F29" s="36">
        <f t="shared" si="3"/>
        <v>0.89840944688499469</v>
      </c>
      <c r="G29" s="36">
        <f t="shared" si="3"/>
        <v>0.89500747900068467</v>
      </c>
      <c r="H29" s="36"/>
      <c r="I29" s="36">
        <f>G29-C29</f>
        <v>-0.91717634008218896</v>
      </c>
      <c r="J29" s="36"/>
      <c r="K29" s="36"/>
      <c r="L29" s="36"/>
    </row>
    <row r="30" spans="2:12" x14ac:dyDescent="0.2">
      <c r="B30" t="s">
        <v>48</v>
      </c>
      <c r="C30" s="36">
        <f t="shared" si="3"/>
        <v>8.1427468805168754E-2</v>
      </c>
      <c r="D30" s="36">
        <f t="shared" si="3"/>
        <v>-0.11168492209063964</v>
      </c>
      <c r="E30" s="36">
        <f t="shared" si="3"/>
        <v>-2.1451300013544117E-2</v>
      </c>
      <c r="F30" s="36">
        <f t="shared" si="3"/>
        <v>-9.5295105345277742E-3</v>
      </c>
      <c r="G30" s="36">
        <f t="shared" si="3"/>
        <v>-1.4298536515516826E-2</v>
      </c>
      <c r="H30" s="36"/>
      <c r="I30" s="36">
        <f>G30-C30</f>
        <v>-9.5726005320685578E-2</v>
      </c>
      <c r="J30" s="36"/>
      <c r="K30" s="36"/>
      <c r="L30" s="36"/>
    </row>
    <row r="31" spans="2:12" x14ac:dyDescent="0.2">
      <c r="G31" s="36">
        <f>G14*0.45</f>
        <v>0.98967927368696307</v>
      </c>
      <c r="H31" s="36"/>
      <c r="I31" s="36" t="e">
        <f>G31-#REF!</f>
        <v>#REF!</v>
      </c>
      <c r="J31" s="36"/>
      <c r="K31" s="36"/>
      <c r="L31" s="36"/>
    </row>
    <row r="32" spans="2:12" x14ac:dyDescent="0.2">
      <c r="G32" s="36">
        <v>0.46503836907261231</v>
      </c>
      <c r="H32" s="36"/>
      <c r="I32" s="36" t="e">
        <f>G32-#REF!</f>
        <v>#REF!</v>
      </c>
      <c r="J32" s="36"/>
      <c r="K32" s="36"/>
      <c r="L32" s="36"/>
    </row>
    <row r="33" spans="2:12" x14ac:dyDescent="0.2"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x14ac:dyDescent="0.2"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2:12" x14ac:dyDescent="0.2">
      <c r="C35" t="s">
        <v>50</v>
      </c>
      <c r="D35" s="36" t="s">
        <v>51</v>
      </c>
      <c r="E35" s="36" t="s">
        <v>52</v>
      </c>
      <c r="F35" s="36" t="s">
        <v>53</v>
      </c>
      <c r="G35" s="36"/>
      <c r="H35" s="36"/>
      <c r="I35" s="36"/>
      <c r="J35" s="36"/>
      <c r="K35" s="36"/>
    </row>
    <row r="36" spans="2:12" x14ac:dyDescent="0.2">
      <c r="B36" s="40"/>
      <c r="C36" s="41"/>
      <c r="D36" s="41"/>
      <c r="E36" s="41"/>
      <c r="F36" s="41"/>
      <c r="G36" s="36"/>
      <c r="H36" s="36"/>
      <c r="I36" s="36"/>
      <c r="J36" s="36"/>
      <c r="K36" s="36"/>
    </row>
    <row r="37" spans="2:12" x14ac:dyDescent="0.2">
      <c r="B37" s="40" t="s">
        <v>54</v>
      </c>
      <c r="C37" s="41">
        <f>C26</f>
        <v>1.5631175387274208</v>
      </c>
      <c r="D37" s="41">
        <f t="shared" ref="D37:F37" si="4">D26</f>
        <v>1.0862892930247459</v>
      </c>
      <c r="E37" s="41">
        <f t="shared" si="4"/>
        <v>0.80800192562608408</v>
      </c>
      <c r="F37" s="41">
        <f t="shared" si="4"/>
        <v>0.84364923147590931</v>
      </c>
      <c r="G37" s="36"/>
      <c r="H37" s="36"/>
      <c r="I37" s="36"/>
      <c r="J37" s="36"/>
      <c r="K37" s="36"/>
    </row>
    <row r="38" spans="2:12" x14ac:dyDescent="0.2">
      <c r="B38" s="42" t="s">
        <v>55</v>
      </c>
      <c r="C38" s="41">
        <f>C28-C26</f>
        <v>0.71638105317541378</v>
      </c>
      <c r="D38" s="41">
        <f>D28-D26</f>
        <v>0.43264041295890254</v>
      </c>
      <c r="E38" s="41">
        <f>E28-E26</f>
        <v>0.17642272064237186</v>
      </c>
      <c r="F38" s="41">
        <f>F28-F26</f>
        <v>0.12734612699929149</v>
      </c>
    </row>
    <row r="39" spans="2:12" x14ac:dyDescent="0.2">
      <c r="B39" s="43" t="s">
        <v>56</v>
      </c>
      <c r="C39" s="41">
        <f>C14*0.45</f>
        <v>1.9100958518235511</v>
      </c>
      <c r="D39" s="41">
        <f>D14*0.45</f>
        <v>1.3664039025408492</v>
      </c>
      <c r="E39" s="41">
        <f>E14*0.45</f>
        <v>1.2544529931633519</v>
      </c>
      <c r="F39" s="41">
        <f>F14*0.45</f>
        <v>0.81400601978357856</v>
      </c>
    </row>
    <row r="40" spans="2:12" x14ac:dyDescent="0.2">
      <c r="B40" s="43" t="s">
        <v>57</v>
      </c>
      <c r="C40" s="44">
        <f>C15</f>
        <v>0.47218596216296299</v>
      </c>
      <c r="D40" s="44">
        <f>D15</f>
        <v>0.45610459275531312</v>
      </c>
      <c r="E40" s="44">
        <f t="shared" ref="E40:F40" si="5">E15</f>
        <v>0.45815482184237144</v>
      </c>
      <c r="F40" s="44">
        <f t="shared" si="5"/>
        <v>0.43932044174472829</v>
      </c>
    </row>
    <row r="41" spans="2:12" x14ac:dyDescent="0.2">
      <c r="B41" s="42" t="s">
        <v>58</v>
      </c>
      <c r="C41" s="45">
        <f>SUM(C36:C40)</f>
        <v>4.6617804058893491</v>
      </c>
      <c r="D41" s="45">
        <f t="shared" ref="D41:F41" si="6">SUM(D36:D40)</f>
        <v>3.3414382012798107</v>
      </c>
      <c r="E41" s="45">
        <f t="shared" si="6"/>
        <v>2.6970324612741794</v>
      </c>
      <c r="F41" s="45">
        <f t="shared" si="6"/>
        <v>2.2243218200035075</v>
      </c>
    </row>
  </sheetData>
  <mergeCells count="4">
    <mergeCell ref="C3:D3"/>
    <mergeCell ref="E3:G3"/>
    <mergeCell ref="C18:D18"/>
    <mergeCell ref="E18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rightToLeft="1" tabSelected="1" topLeftCell="A35" workbookViewId="0">
      <selection activeCell="B48" sqref="B48"/>
    </sheetView>
  </sheetViews>
  <sheetFormatPr defaultRowHeight="14.25" x14ac:dyDescent="0.2"/>
  <sheetData>
    <row r="1" spans="1:7" x14ac:dyDescent="0.2">
      <c r="C1" t="s">
        <v>11</v>
      </c>
    </row>
    <row r="2" spans="1:7" x14ac:dyDescent="0.2">
      <c r="B2" t="s">
        <v>10</v>
      </c>
      <c r="C2" t="s">
        <v>4</v>
      </c>
      <c r="D2" t="s">
        <v>12</v>
      </c>
      <c r="E2" t="s">
        <v>13</v>
      </c>
      <c r="F2" t="s">
        <v>14</v>
      </c>
      <c r="G2" t="s">
        <v>13</v>
      </c>
    </row>
    <row r="3" spans="1:7" x14ac:dyDescent="0.2">
      <c r="A3">
        <v>1975</v>
      </c>
    </row>
    <row r="4" spans="1:7" x14ac:dyDescent="0.2">
      <c r="A4">
        <v>1976</v>
      </c>
    </row>
    <row r="5" spans="1:7" x14ac:dyDescent="0.2">
      <c r="A5">
        <v>1977</v>
      </c>
    </row>
    <row r="6" spans="1:7" x14ac:dyDescent="0.2">
      <c r="A6">
        <v>1978</v>
      </c>
    </row>
    <row r="7" spans="1:7" x14ac:dyDescent="0.2">
      <c r="A7">
        <v>1979</v>
      </c>
    </row>
    <row r="8" spans="1:7" x14ac:dyDescent="0.2">
      <c r="A8">
        <v>1980</v>
      </c>
      <c r="B8">
        <v>0.67100000000000004</v>
      </c>
    </row>
    <row r="9" spans="1:7" x14ac:dyDescent="0.2">
      <c r="A9">
        <v>1981</v>
      </c>
      <c r="B9">
        <v>0.67500000000000004</v>
      </c>
    </row>
    <row r="10" spans="1:7" x14ac:dyDescent="0.2">
      <c r="A10">
        <v>1982</v>
      </c>
      <c r="B10">
        <v>0.67500000000000004</v>
      </c>
    </row>
    <row r="11" spans="1:7" x14ac:dyDescent="0.2">
      <c r="A11">
        <v>1983</v>
      </c>
      <c r="B11">
        <v>0.68100000000000005</v>
      </c>
    </row>
    <row r="12" spans="1:7" x14ac:dyDescent="0.2">
      <c r="A12">
        <v>1984</v>
      </c>
      <c r="B12">
        <v>0.68600000000000005</v>
      </c>
    </row>
    <row r="13" spans="1:7" x14ac:dyDescent="0.2">
      <c r="A13">
        <v>1985</v>
      </c>
      <c r="B13">
        <v>0.67900000000000005</v>
      </c>
    </row>
    <row r="14" spans="1:7" x14ac:dyDescent="0.2">
      <c r="A14">
        <v>1986</v>
      </c>
      <c r="B14">
        <v>0.67800000000000005</v>
      </c>
    </row>
    <row r="15" spans="1:7" x14ac:dyDescent="0.2">
      <c r="A15">
        <v>1987</v>
      </c>
      <c r="B15">
        <v>0.68100000000000005</v>
      </c>
    </row>
    <row r="16" spans="1:7" x14ac:dyDescent="0.2">
      <c r="A16">
        <v>1988</v>
      </c>
      <c r="B16">
        <v>0.69199999999999995</v>
      </c>
    </row>
    <row r="17" spans="1:2" x14ac:dyDescent="0.2">
      <c r="A17">
        <v>1989</v>
      </c>
      <c r="B17">
        <v>0.70399999999999996</v>
      </c>
    </row>
    <row r="18" spans="1:2" x14ac:dyDescent="0.2">
      <c r="A18">
        <v>1990</v>
      </c>
      <c r="B18">
        <v>0.70299999999999996</v>
      </c>
    </row>
    <row r="19" spans="1:2" x14ac:dyDescent="0.2">
      <c r="A19">
        <v>1991</v>
      </c>
      <c r="B19">
        <v>0.70399999999999996</v>
      </c>
    </row>
    <row r="20" spans="1:2" x14ac:dyDescent="0.2">
      <c r="A20">
        <v>1992</v>
      </c>
      <c r="B20">
        <v>0.70899999999999996</v>
      </c>
    </row>
    <row r="21" spans="1:2" x14ac:dyDescent="0.2">
      <c r="A21">
        <v>1993</v>
      </c>
      <c r="B21">
        <v>0.71599999999999997</v>
      </c>
    </row>
    <row r="22" spans="1:2" x14ac:dyDescent="0.2">
      <c r="A22">
        <v>1994</v>
      </c>
      <c r="B22">
        <v>0.72399999999999998</v>
      </c>
    </row>
    <row r="23" spans="1:2" x14ac:dyDescent="0.2">
      <c r="A23">
        <v>1995</v>
      </c>
      <c r="B23">
        <v>0.72799999999999998</v>
      </c>
    </row>
    <row r="24" spans="1:2" x14ac:dyDescent="0.2">
      <c r="A24">
        <v>1996</v>
      </c>
      <c r="B24">
        <v>0.72699999999999998</v>
      </c>
    </row>
    <row r="25" spans="1:2" x14ac:dyDescent="0.2">
      <c r="A25">
        <v>1997</v>
      </c>
      <c r="B25">
        <v>0.72599999999999998</v>
      </c>
    </row>
    <row r="26" spans="1:2" x14ac:dyDescent="0.2">
      <c r="A26">
        <v>1998</v>
      </c>
      <c r="B26">
        <v>0.73</v>
      </c>
    </row>
    <row r="27" spans="1:2" x14ac:dyDescent="0.2">
      <c r="A27">
        <v>1999</v>
      </c>
      <c r="B27">
        <v>0.73499999999999999</v>
      </c>
    </row>
    <row r="28" spans="1:2" x14ac:dyDescent="0.2">
      <c r="A28">
        <v>2000</v>
      </c>
      <c r="B28">
        <v>0.73799999999999999</v>
      </c>
    </row>
    <row r="29" spans="1:2" x14ac:dyDescent="0.2">
      <c r="A29">
        <v>2001</v>
      </c>
      <c r="B29">
        <v>0.73799999999999999</v>
      </c>
    </row>
    <row r="30" spans="1:2" x14ac:dyDescent="0.2">
      <c r="A30">
        <v>2002</v>
      </c>
      <c r="B30">
        <v>0.74099999999999999</v>
      </c>
    </row>
    <row r="31" spans="1:2" x14ac:dyDescent="0.2">
      <c r="A31">
        <v>2003</v>
      </c>
      <c r="B31">
        <v>0.746</v>
      </c>
    </row>
    <row r="32" spans="1:2" x14ac:dyDescent="0.2">
      <c r="A32">
        <v>2004</v>
      </c>
      <c r="B32">
        <v>0.75</v>
      </c>
    </row>
    <row r="33" spans="1:14" x14ac:dyDescent="0.2">
      <c r="A33">
        <v>2005</v>
      </c>
      <c r="B33">
        <v>0.75</v>
      </c>
    </row>
    <row r="34" spans="1:14" x14ac:dyDescent="0.2">
      <c r="A34">
        <v>2006</v>
      </c>
      <c r="B34">
        <v>0.755</v>
      </c>
    </row>
    <row r="35" spans="1:14" x14ac:dyDescent="0.2">
      <c r="A35">
        <v>2007</v>
      </c>
      <c r="B35">
        <v>0.76400000000000001</v>
      </c>
    </row>
    <row r="36" spans="1:14" x14ac:dyDescent="0.2">
      <c r="A36">
        <v>2008</v>
      </c>
      <c r="B36">
        <v>0.76700000000000002</v>
      </c>
    </row>
    <row r="37" spans="1:14" x14ac:dyDescent="0.2">
      <c r="A37">
        <v>2009</v>
      </c>
      <c r="B37">
        <v>0.76700000000000002</v>
      </c>
    </row>
    <row r="38" spans="1:14" x14ac:dyDescent="0.2">
      <c r="A38">
        <v>2010</v>
      </c>
      <c r="B38">
        <v>0.77100000000000002</v>
      </c>
    </row>
    <row r="39" spans="1:14" x14ac:dyDescent="0.2">
      <c r="A39">
        <v>2011</v>
      </c>
      <c r="B39">
        <v>0.77500000000000002</v>
      </c>
    </row>
    <row r="40" spans="1:14" x14ac:dyDescent="0.2">
      <c r="A40">
        <v>2012</v>
      </c>
      <c r="B40">
        <v>0.78700000000000003</v>
      </c>
      <c r="I40" s="10" t="s">
        <v>19</v>
      </c>
      <c r="J40" s="10"/>
      <c r="K40" s="10"/>
      <c r="L40" s="10"/>
      <c r="M40" s="10"/>
      <c r="N40" s="10"/>
    </row>
    <row r="41" spans="1:14" x14ac:dyDescent="0.2">
      <c r="A41">
        <v>2013</v>
      </c>
      <c r="B41">
        <v>0.78800000000000003</v>
      </c>
    </row>
    <row r="42" spans="1:14" x14ac:dyDescent="0.2">
      <c r="A42">
        <v>2014</v>
      </c>
      <c r="B42">
        <v>0.79500000000000004</v>
      </c>
    </row>
    <row r="43" spans="1:14" x14ac:dyDescent="0.2">
      <c r="A43">
        <v>2015</v>
      </c>
      <c r="B43">
        <v>0.79800000000000004</v>
      </c>
    </row>
    <row r="44" spans="1:14" x14ac:dyDescent="0.2">
      <c r="A44">
        <v>2016</v>
      </c>
      <c r="B44">
        <v>0.79900000000000004</v>
      </c>
    </row>
    <row r="45" spans="1:14" x14ac:dyDescent="0.2">
      <c r="A45">
        <v>2017</v>
      </c>
      <c r="B45">
        <v>0.8</v>
      </c>
    </row>
    <row r="46" spans="1:14" x14ac:dyDescent="0.2">
      <c r="A46">
        <v>2018</v>
      </c>
      <c r="B46">
        <v>0.80300000000000005</v>
      </c>
    </row>
    <row r="47" spans="1:14" x14ac:dyDescent="0.2">
      <c r="A47">
        <v>2019</v>
      </c>
      <c r="B47">
        <v>0.80300000000000005</v>
      </c>
      <c r="C47">
        <f>C48</f>
        <v>0.80420000000000003</v>
      </c>
      <c r="D47">
        <f t="shared" ref="D47:G47" si="0">D48</f>
        <v>0.80089999999999995</v>
      </c>
      <c r="E47">
        <f t="shared" si="0"/>
        <v>0.79900000000000004</v>
      </c>
      <c r="F47">
        <f t="shared" si="0"/>
        <v>0.7944</v>
      </c>
      <c r="G47">
        <f t="shared" si="0"/>
        <v>0.8075</v>
      </c>
    </row>
    <row r="48" spans="1:14" x14ac:dyDescent="0.2">
      <c r="A48">
        <v>2020</v>
      </c>
      <c r="C48">
        <v>0.80420000000000003</v>
      </c>
      <c r="D48">
        <v>0.80089999999999995</v>
      </c>
      <c r="E48">
        <v>0.79900000000000004</v>
      </c>
      <c r="F48">
        <v>0.7944</v>
      </c>
      <c r="G48">
        <v>0.8075</v>
      </c>
    </row>
    <row r="49" spans="1:7" x14ac:dyDescent="0.2">
      <c r="A49">
        <v>2025</v>
      </c>
      <c r="C49">
        <v>0.80649999999999999</v>
      </c>
      <c r="D49">
        <v>0.79869999999999997</v>
      </c>
      <c r="E49">
        <v>0.79479999999999995</v>
      </c>
      <c r="F49">
        <v>0.78769999999999996</v>
      </c>
      <c r="G49">
        <v>0.81359999999999999</v>
      </c>
    </row>
    <row r="50" spans="1:7" x14ac:dyDescent="0.2">
      <c r="A50">
        <v>2030</v>
      </c>
      <c r="C50">
        <v>0.80989999999999995</v>
      </c>
      <c r="D50">
        <v>0.79600000000000004</v>
      </c>
      <c r="E50">
        <v>0.79</v>
      </c>
      <c r="F50">
        <v>0.78129999999999999</v>
      </c>
      <c r="G50">
        <v>0.82140000000000002</v>
      </c>
    </row>
    <row r="51" spans="1:7" x14ac:dyDescent="0.2">
      <c r="A51">
        <v>2035</v>
      </c>
      <c r="C51">
        <v>0.81399999999999995</v>
      </c>
      <c r="D51">
        <v>0.79330000000000001</v>
      </c>
      <c r="E51">
        <v>0.78520000000000001</v>
      </c>
      <c r="F51">
        <v>0.77580000000000005</v>
      </c>
      <c r="G51">
        <v>0.82969999999999999</v>
      </c>
    </row>
    <row r="52" spans="1:7" x14ac:dyDescent="0.2">
      <c r="A52">
        <v>2040</v>
      </c>
      <c r="C52">
        <v>0.8226</v>
      </c>
      <c r="D52">
        <v>0.79510000000000003</v>
      </c>
      <c r="E52">
        <v>0.78480000000000005</v>
      </c>
      <c r="F52">
        <v>0.77500000000000002</v>
      </c>
      <c r="G52">
        <v>0.84189999999999998</v>
      </c>
    </row>
    <row r="53" spans="1:7" x14ac:dyDescent="0.2">
      <c r="A53">
        <v>2045</v>
      </c>
      <c r="C53">
        <v>0.82969999999999999</v>
      </c>
      <c r="D53">
        <v>0.79549999999999998</v>
      </c>
      <c r="E53">
        <v>0.7833</v>
      </c>
      <c r="F53">
        <v>0.77349999999999997</v>
      </c>
      <c r="G53">
        <v>0.85160000000000002</v>
      </c>
    </row>
    <row r="54" spans="1:7" x14ac:dyDescent="0.2">
      <c r="A54">
        <v>2050</v>
      </c>
      <c r="C54">
        <v>0.83560000000000001</v>
      </c>
      <c r="D54">
        <v>0.79430000000000001</v>
      </c>
      <c r="E54">
        <v>0.77980000000000005</v>
      </c>
      <c r="F54">
        <v>0.77039999999999997</v>
      </c>
      <c r="G54">
        <v>0.85970000000000002</v>
      </c>
    </row>
    <row r="55" spans="1:7" x14ac:dyDescent="0.2">
      <c r="A55">
        <v>2055</v>
      </c>
      <c r="C55">
        <v>0.83989999999999998</v>
      </c>
      <c r="D55">
        <v>0.79139999999999999</v>
      </c>
      <c r="E55">
        <v>0.77429999999999999</v>
      </c>
      <c r="F55">
        <v>0.76549999999999996</v>
      </c>
      <c r="G55">
        <v>0.86570000000000003</v>
      </c>
    </row>
    <row r="56" spans="1:7" x14ac:dyDescent="0.2">
      <c r="A56">
        <v>2060</v>
      </c>
      <c r="C56">
        <v>0.84409999999999996</v>
      </c>
      <c r="D56">
        <v>0.78920000000000001</v>
      </c>
      <c r="E56">
        <v>0.76980000000000004</v>
      </c>
      <c r="F56">
        <v>0.76160000000000005</v>
      </c>
      <c r="G56">
        <v>0.87070000000000003</v>
      </c>
    </row>
    <row r="57" spans="1:7" x14ac:dyDescent="0.2">
      <c r="A57">
        <v>2065</v>
      </c>
      <c r="C57">
        <v>0.84819999999999995</v>
      </c>
      <c r="D57">
        <v>0.78769999999999996</v>
      </c>
      <c r="E57">
        <v>0.76659999999999995</v>
      </c>
      <c r="F57">
        <v>0.75890000000000002</v>
      </c>
      <c r="G57">
        <v>0.87460000000000004</v>
      </c>
    </row>
  </sheetData>
  <mergeCells count="1">
    <mergeCell ref="I40:N4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E26" sqref="E26"/>
    </sheetView>
  </sheetViews>
  <sheetFormatPr defaultRowHeight="14.25" x14ac:dyDescent="0.2"/>
  <sheetData>
    <row r="2" spans="1:7" x14ac:dyDescent="0.2">
      <c r="A2" s="11" t="s">
        <v>3</v>
      </c>
      <c r="B2" s="11"/>
      <c r="C2" s="11"/>
      <c r="D2" s="11"/>
      <c r="E2" s="11"/>
      <c r="F2" s="11"/>
      <c r="G2" s="11"/>
    </row>
    <row r="3" spans="1:7" ht="15" thickBot="1" x14ac:dyDescent="0.25">
      <c r="A3" s="12" t="s">
        <v>17</v>
      </c>
      <c r="B3" s="12"/>
      <c r="C3" s="12"/>
      <c r="D3" s="12"/>
      <c r="E3" s="12"/>
      <c r="F3" s="12"/>
      <c r="G3" s="12"/>
    </row>
    <row r="4" spans="1:7" x14ac:dyDescent="0.2">
      <c r="A4" s="4"/>
      <c r="B4" s="1" t="s">
        <v>20</v>
      </c>
      <c r="C4" s="4"/>
      <c r="D4" s="14" t="s">
        <v>16</v>
      </c>
      <c r="E4" s="14"/>
      <c r="F4" s="14"/>
      <c r="G4" s="14"/>
    </row>
    <row r="5" spans="1:7" ht="15" thickBot="1" x14ac:dyDescent="0.25">
      <c r="A5" s="5"/>
      <c r="B5" s="3"/>
      <c r="C5" s="3"/>
      <c r="D5" s="6" t="s">
        <v>6</v>
      </c>
      <c r="E5" s="6" t="s">
        <v>7</v>
      </c>
      <c r="F5" s="6" t="s">
        <v>8</v>
      </c>
      <c r="G5" s="6" t="s">
        <v>9</v>
      </c>
    </row>
    <row r="6" spans="1:7" ht="15" thickBot="1" x14ac:dyDescent="0.25">
      <c r="A6" s="5"/>
      <c r="B6" s="15" t="s">
        <v>5</v>
      </c>
      <c r="C6" s="15"/>
      <c r="D6" s="15"/>
      <c r="E6" s="15"/>
      <c r="F6" s="15"/>
      <c r="G6" s="15"/>
    </row>
    <row r="7" spans="1:7" x14ac:dyDescent="0.2">
      <c r="A7" s="7" t="s">
        <v>1</v>
      </c>
      <c r="B7" s="2">
        <v>2.4</v>
      </c>
      <c r="C7" s="2"/>
      <c r="D7" s="2">
        <v>2.5</v>
      </c>
      <c r="E7" s="2">
        <v>2.5</v>
      </c>
      <c r="F7" s="2">
        <v>2.6</v>
      </c>
      <c r="G7" s="2">
        <v>2.8</v>
      </c>
    </row>
    <row r="8" spans="1:7" x14ac:dyDescent="0.2">
      <c r="A8" s="8" t="s">
        <v>2</v>
      </c>
      <c r="B8" s="2">
        <v>0.7</v>
      </c>
      <c r="C8" s="2"/>
      <c r="D8" s="2">
        <v>0.9</v>
      </c>
      <c r="E8" s="2">
        <v>0.9</v>
      </c>
      <c r="F8" s="2">
        <v>0.9</v>
      </c>
      <c r="G8" s="2">
        <v>1.1000000000000001</v>
      </c>
    </row>
    <row r="9" spans="1:7" x14ac:dyDescent="0.2">
      <c r="A9" s="7" t="s">
        <v>15</v>
      </c>
      <c r="B9" s="2">
        <v>2.2000000000000002</v>
      </c>
      <c r="C9" s="2"/>
      <c r="D9" s="2">
        <v>2.2999999999999998</v>
      </c>
      <c r="E9" s="2">
        <v>2.2999999999999998</v>
      </c>
      <c r="F9" s="2">
        <v>2.2999999999999998</v>
      </c>
      <c r="G9" s="2">
        <v>2.5</v>
      </c>
    </row>
    <row r="10" spans="1:7" ht="15" thickBot="1" x14ac:dyDescent="0.25">
      <c r="A10" s="9" t="s">
        <v>18</v>
      </c>
      <c r="B10" s="3">
        <v>0.4</v>
      </c>
      <c r="C10" s="3"/>
      <c r="D10" s="3">
        <v>0.5</v>
      </c>
      <c r="E10" s="3">
        <v>0.5</v>
      </c>
      <c r="F10" s="3">
        <v>0.5</v>
      </c>
      <c r="G10" s="3">
        <v>0.7</v>
      </c>
    </row>
    <row r="11" spans="1:7" ht="25.5" customHeight="1" thickBot="1" x14ac:dyDescent="0.25">
      <c r="A11" s="16" t="s">
        <v>21</v>
      </c>
      <c r="B11" s="16"/>
      <c r="C11" s="3"/>
      <c r="D11" s="3">
        <v>5.9</v>
      </c>
      <c r="E11" s="3">
        <v>6</v>
      </c>
      <c r="F11" s="3">
        <v>6.5</v>
      </c>
      <c r="G11" s="3">
        <v>19.399999999999999</v>
      </c>
    </row>
    <row r="12" spans="1:7" x14ac:dyDescent="0.2">
      <c r="A12" s="13" t="s">
        <v>19</v>
      </c>
      <c r="B12" s="13"/>
      <c r="C12" s="13"/>
      <c r="D12" s="13"/>
      <c r="E12" s="13"/>
      <c r="F12" s="13"/>
      <c r="G12" s="13"/>
    </row>
    <row r="13" spans="1:7" x14ac:dyDescent="0.2">
      <c r="A13" s="46" t="s">
        <v>59</v>
      </c>
      <c r="B13" s="46"/>
      <c r="C13" s="46"/>
      <c r="D13" s="46"/>
      <c r="E13" s="46"/>
      <c r="F13" s="46"/>
      <c r="G13" s="46"/>
    </row>
  </sheetData>
  <mergeCells count="7">
    <mergeCell ref="A12:G12"/>
    <mergeCell ref="A13:G13"/>
    <mergeCell ref="A2:G2"/>
    <mergeCell ref="A3:G3"/>
    <mergeCell ref="D4:G4"/>
    <mergeCell ref="B6:G6"/>
    <mergeCell ref="A11:B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0A68E6-5BC5-463E-B779-A56BFEE2A290}"/>
</file>

<file path=customXml/itemProps2.xml><?xml version="1.0" encoding="utf-8"?>
<ds:datastoreItem xmlns:ds="http://schemas.openxmlformats.org/officeDocument/2006/customXml" ds:itemID="{03D6A8BD-ED9B-40D6-BD4C-A56066D08C73}"/>
</file>

<file path=customXml/itemProps3.xml><?xml version="1.0" encoding="utf-8"?>
<ds:datastoreItem xmlns:ds="http://schemas.openxmlformats.org/officeDocument/2006/customXml" ds:itemID="{29A825EB-3CFF-4A74-8151-19386B1AA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תרשימים</vt:lpstr>
      </vt:variant>
      <vt:variant>
        <vt:i4>1</vt:i4>
      </vt:variant>
    </vt:vector>
  </HeadingPairs>
  <TitlesOfParts>
    <vt:vector size="5" baseType="lpstr">
      <vt:lpstr>macro</vt:lpstr>
      <vt:lpstr>Table_BaselineForcast</vt:lpstr>
      <vt:lpstr>איור 2</vt:lpstr>
      <vt:lpstr>לוח 1</vt:lpstr>
      <vt:lpstr>איור 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שי צור</dc:creator>
  <cp:lastModifiedBy>שי צור</cp:lastModifiedBy>
  <dcterms:created xsi:type="dcterms:W3CDTF">2018-12-24T08:45:36Z</dcterms:created>
  <dcterms:modified xsi:type="dcterms:W3CDTF">2019-03-27T11:12:31Z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