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drawings/drawing2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1.xml" ContentType="application/vnd.openxmlformats-officedocument.drawingml.chartshapes+xml"/>
  <Override PartName="/xl/drawings/drawing15.xml" ContentType="application/vnd.openxmlformats-officedocument.drawingml.chartshapes+xml"/>
  <Override PartName="/xl/drawings/drawing11.xml" ContentType="application/vnd.openxmlformats-officedocument.drawingml.chartshapes+xml"/>
  <Override PartName="/xl/drawings/drawing22.xml" ContentType="application/vnd.openxmlformats-officedocument.drawingml.chartshapes+xml"/>
  <Override PartName="/xl/drawings/drawing9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3.xml" ContentType="application/vnd.openxmlformats-officedocument.drawingml.chartshapes+xml"/>
  <Override PartName="/xl/drawings/drawing25.xml" ContentType="application/vnd.openxmlformats-officedocument.drawingml.chartshapes+xml"/>
  <Override PartName="/xl/drawings/drawing4.xml" ContentType="application/vnd.openxmlformats-officedocument.drawingml.chartshapes+xml"/>
  <Override PartName="/xl/drawings/drawing38.xml" ContentType="application/vnd.openxmlformats-officedocument.drawingml.chartshapes+xml"/>
  <Override PartName="/xl/drawings/drawing36.xml" ContentType="application/vnd.openxmlformats-officedocument.drawingml.chartshapes+xml"/>
  <Override PartName="/xl/drawings/drawing35.xml" ContentType="application/vnd.openxmlformats-officedocument.drawingml.chartshapes+xml"/>
  <Override PartName="/xl/drawings/drawing33.xml" ContentType="application/vnd.openxmlformats-officedocument.drawingml.chartshapes+xml"/>
  <Override PartName="/xl/drawings/drawing31.xml" ContentType="application/vnd.openxmlformats-officedocument.drawingml.chartshapes+xml"/>
  <Override PartName="/xl/drawings/drawing29.xml" ContentType="application/vnd.openxmlformats-officedocument.drawingml.chartshapes+xml"/>
  <Override PartName="/xl/drawings/drawing27.xml" ContentType="application/vnd.openxmlformats-officedocument.drawingml.chartshapes+xml"/>
  <Override PartName="/xl/drawings/drawing23.xml" ContentType="application/vnd.openxmlformats-officedocument.drawingml.chartshapes+xml"/>
  <Override PartName="/xl/workbook.xml" ContentType="application/vnd.openxmlformats-officedocument.spreadsheetml.sheet.main+xml"/>
  <Override PartName="/xl/worksheets/sheet26.xml" ContentType="application/vnd.openxmlformats-officedocument.spreadsheetml.worksheet+xml"/>
  <Override PartName="/xl/pivotTables/pivotTable2.xml" ContentType="application/vnd.openxmlformats-officedocument.spreadsheetml.pivotTable+xml"/>
  <Override PartName="/xl/drawings/drawing34.xml" ContentType="application/vnd.openxmlformats-officedocument.drawing+xml"/>
  <Override PartName="/xl/worksheets/sheet8.xml" ContentType="application/vnd.openxmlformats-officedocument.spreadsheetml.worksheet+xml"/>
  <Override PartName="/xl/charts/chart18.xml" ContentType="application/vnd.openxmlformats-officedocument.drawingml.chart+xml"/>
  <Override PartName="/xl/drawings/drawing32.xml" ContentType="application/vnd.openxmlformats-officedocument.drawing+xml"/>
  <Override PartName="/xl/worksheets/sheet9.xml" ContentType="application/vnd.openxmlformats-officedocument.spreadsheetml.worksheet+xml"/>
  <Override PartName="/xl/charts/chart17.xml" ContentType="application/vnd.openxmlformats-officedocument.drawingml.chart+xml"/>
  <Override PartName="/xl/charts/chart19.xml" ContentType="application/vnd.openxmlformats-officedocument.drawingml.chart+xml"/>
  <Override PartName="/xl/worksheets/sheet7.xml" ContentType="application/vnd.openxmlformats-officedocument.spreadsheetml.worksheet+xml"/>
  <Override PartName="/xl/charts/chart20.xml" ContentType="application/vnd.openxmlformats-officedocument.drawingml.char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Tables/pivotTable3.xml" ContentType="application/vnd.openxmlformats-officedocument.spreadsheetml.pivotTable+xml"/>
  <Override PartName="/xl/worksheets/sheet5.xml" ContentType="application/vnd.openxmlformats-officedocument.spreadsheetml.worksheet+xml"/>
  <Override PartName="/xl/charts/chart21.xml" ContentType="application/vnd.openxmlformats-officedocument.drawingml.chart+xml"/>
  <Override PartName="/xl/drawings/drawing37.xml" ContentType="application/vnd.openxmlformats-officedocument.drawing+xml"/>
  <Override PartName="/xl/worksheets/sheet6.xml" ContentType="application/vnd.openxmlformats-officedocument.spreadsheetml.worksheet+xml"/>
  <Override PartName="/xl/worksheets/sheet2.xml" ContentType="application/vnd.openxmlformats-officedocument.spreadsheetml.worksheet+xml"/>
  <Override PartName="/xl/drawings/drawing30.xml" ContentType="application/vnd.openxmlformats-officedocument.drawing+xml"/>
  <Override PartName="/xl/worksheets/sheet1.xml" ContentType="application/vnd.openxmlformats-officedocument.spreadsheetml.worksheet+xml"/>
  <Override PartName="/xl/worksheets/sheet27.xml" ContentType="application/vnd.openxmlformats-officedocument.spreadsheetml.worksheet+xml"/>
  <Override PartName="/xl/worksheets/sheet20.xml" ContentType="application/vnd.openxmlformats-officedocument.spreadsheetml.worksheet+xml"/>
  <Override PartName="/xl/charts/chart6.xml" ContentType="application/vnd.openxmlformats-officedocument.drawingml.chart+xml"/>
  <Override PartName="/xl/drawings/drawing10.xml" ContentType="application/vnd.openxmlformats-officedocument.drawing+xml"/>
  <Override PartName="/xl/worksheets/sheet21.xml" ContentType="application/vnd.openxmlformats-officedocument.spreadsheetml.worksheet+xml"/>
  <Override PartName="/xl/charts/chart5.xml" ContentType="application/vnd.openxmlformats-officedocument.drawingml.chart+xml"/>
  <Override PartName="/xl/worksheets/sheet22.xml" ContentType="application/vnd.openxmlformats-officedocument.spreadsheetml.worksheet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worksheets/sheet19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charts/chart9.xml" ContentType="application/vnd.openxmlformats-officedocument.drawingml.chart+xml"/>
  <Override PartName="/xl/drawings/drawing16.xml" ContentType="application/vnd.openxmlformats-officedocument.drawing+xml"/>
  <Override PartName="/xl/worksheets/sheet18.xml" ContentType="application/vnd.openxmlformats-officedocument.spreadsheetml.worksheet+xml"/>
  <Override PartName="/xl/charts/chart8.xml" ContentType="application/vnd.openxmlformats-officedocument.drawingml.chart+xml"/>
  <Override PartName="/xl/drawings/drawing14.xml" ContentType="application/vnd.openxmlformats-officedocument.drawing+xml"/>
  <Override PartName="/xl/pivotTables/pivotTable1.xml" ContentType="application/vnd.openxmlformats-officedocument.spreadsheetml.pivotTable+xml"/>
  <Override PartName="/xl/worksheets/sheet23.xml" ContentType="application/vnd.openxmlformats-officedocument.spreadsheetml.workshee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worksheets/sheet35.xml" ContentType="application/vnd.openxmlformats-officedocument.spreadsheetml.worksheet+xml"/>
  <Override PartName="/xl/worksheets/sheet34.xml" ContentType="application/vnd.openxmlformats-officedocument.spreadsheetml.worksheet+xml"/>
  <Override PartName="/xl/worksheets/sheet3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1.xml" ContentType="application/vnd.openxmlformats-officedocument.spreadsheetml.worksheet+xml"/>
  <Override PartName="/xl/worksheets/sheet30.xml" ContentType="application/vnd.openxmlformats-officedocument.spreadsheetml.worksheet+xml"/>
  <Override PartName="/xl/worksheets/sheet29.xml" ContentType="application/vnd.openxmlformats-officedocument.spreadsheetml.worksheet+xml"/>
  <Override PartName="/xl/worksheets/sheet28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worksheets/sheet24.xml" ContentType="application/vnd.openxmlformats-officedocument.spreadsheetml.worksheet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worksheets/sheet25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harts/chart10.xml" ContentType="application/vnd.openxmlformats-officedocument.drawingml.chart+xml"/>
  <Override PartName="/xl/charts/chart7.xml" ContentType="application/vnd.openxmlformats-officedocument.drawingml.chart+xml"/>
  <Override PartName="/xl/charts/chart14.xml" ContentType="application/vnd.openxmlformats-officedocument.drawingml.chart+xml"/>
  <Override PartName="/xl/worksheets/sheet14.xml" ContentType="application/vnd.openxmlformats-officedocument.spreadsheetml.worksheet+xml"/>
  <Override PartName="/xl/worksheets/sheet11.xml" ContentType="application/vnd.openxmlformats-officedocument.spreadsheetml.worksheet+xml"/>
  <Override PartName="/xl/charts/chart13.xml" ContentType="application/vnd.openxmlformats-officedocument.drawingml.chart+xml"/>
  <Override PartName="/xl/worksheets/sheet13.xml" ContentType="application/vnd.openxmlformats-officedocument.spreadsheetml.worksheet+xml"/>
  <Override PartName="/xl/charts/chart15.xml" ContentType="application/vnd.openxmlformats-officedocument.drawingml.chart+xml"/>
  <Override PartName="/xl/drawings/drawing26.xml" ContentType="application/vnd.openxmlformats-officedocument.drawing+xml"/>
  <Override PartName="/xl/worksheets/sheet16.xml" ContentType="application/vnd.openxmlformats-officedocument.spreadsheetml.worksheet+xml"/>
  <Override PartName="/xl/drawings/drawing24.xml" ContentType="application/vnd.openxmlformats-officedocument.drawing+xml"/>
  <Override PartName="/xl/worksheets/sheet12.xml" ContentType="application/vnd.openxmlformats-officedocument.spreadsheetml.worksheet+xml"/>
  <Override PartName="/xl/charts/chart12.xml" ContentType="application/vnd.openxmlformats-officedocument.drawingml.chart+xml"/>
  <Override PartName="/xl/drawings/drawing20.xml" ContentType="application/vnd.openxmlformats-officedocument.drawing+xml"/>
  <Override PartName="/xl/charts/chart16.xml" ContentType="application/vnd.openxmlformats-officedocument.drawingml.chart+xml"/>
  <Override PartName="/xl/drawings/drawing28.xml" ContentType="application/vnd.openxmlformats-officedocument.drawing+xml"/>
  <Override PartName="/xl/charts/chart11.xml" ContentType="application/vnd.openxmlformats-officedocument.drawingml.chart+xml"/>
  <Override PartName="/xl/worksheets/sheet15.xml" ContentType="application/vnd.openxmlformats-officedocument.spreadsheetml.worksheet+xml"/>
  <Override PartName="/xl/metadata.xml" ContentType="application/vnd.openxmlformats-officedocument.spreadsheetml.sheetMetadata+xml"/>
  <Override PartName="/xl/tables/table11.xml" ContentType="application/vnd.openxmlformats-officedocument.spreadsheetml.table+xml"/>
  <Override PartName="/xl/tables/table1.xml" ContentType="application/vnd.openxmlformats-officedocument.spreadsheetml.table+xml"/>
  <Override PartName="/xl/tables/table15.xml" ContentType="application/vnd.openxmlformats-officedocument.spreadsheetml.table+xml"/>
  <Override PartName="/xl/tables/table9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pivotCache/pivotCacheDefinition4.xml" ContentType="application/vnd.openxmlformats-officedocument.spreadsheetml.pivotCacheDefinition+xml"/>
  <Override PartName="/xl/pivotCache/pivotCacheDefinition1.xml" ContentType="application/vnd.openxmlformats-officedocument.spreadsheetml.pivotCacheDefinition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tables/table12.xml" ContentType="application/vnd.openxmlformats-officedocument.spreadsheetml.table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connections.xml" ContentType="application/vnd.openxmlformats-officedocument.spreadsheetml.connections+xml"/>
  <Override PartName="/xl/tables/table6.xml" ContentType="application/vnd.openxmlformats-officedocument.spreadsheetml.table+xml"/>
  <Override PartName="/xl/calcChain.xml" ContentType="application/vnd.openxmlformats-officedocument.spreadsheetml.calcChain+xml"/>
  <Override PartName="/xl/tables/table18.xml" ContentType="application/vnd.openxmlformats-officedocument.spreadsheetml.table+xml"/>
  <Override PartName="/xl/volatileDependencies.xml" ContentType="application/vnd.openxmlformats-officedocument.spreadsheetml.volatileDependenc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tables/table8.xml" ContentType="application/vnd.openxmlformats-officedocument.spreadsheetml.table+xml"/>
  <Override PartName="/xl/tables/table7.xml" ContentType="application/vnd.openxmlformats-officedocument.spreadsheetml.table+xml"/>
  <Override PartName="/xl/tables/table17.xml" ContentType="application/vnd.openxmlformats-officedocument.spreadsheetml.table+xml"/>
  <Override PartName="/xl/tables/table5.xml" ContentType="application/vnd.openxmlformats-officedocument.spreadsheetml.table+xml"/>
  <Override PartName="/xl/tables/table3.xml" ContentType="application/vnd.openxmlformats-officedocument.spreadsheetml.table+xml"/>
  <Override PartName="/xl/tables/table10.xml" ContentType="application/vnd.openxmlformats-officedocument.spreadsheetml.table+xml"/>
  <Override PartName="/xl/tables/table16.xml" ContentType="application/vnd.openxmlformats-officedocument.spreadsheetml.table+xml"/>
  <Override PartName="/xl/tables/table4.xml" ContentType="application/vnd.openxmlformats-officedocument.spreadsheetml.table+xml"/>
  <Override PartName="/xl/tables/table2.xml" ContentType="application/vnd.openxmlformats-officedocument.spreadsheetml.table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חוברת_עבודה_זו" hidePivotFieldList="1"/>
  <bookViews>
    <workbookView xWindow="240" yWindow="345" windowWidth="17160" windowHeight="8265" tabRatio="956" firstSheet="1" activeTab="1"/>
  </bookViews>
  <sheets>
    <sheet name="FAME Persistence2" sheetId="168" state="veryHidden" r:id="rId1"/>
    <sheet name="איור א'-1" sheetId="55" r:id="rId2"/>
    <sheet name="נתונים א'-1" sheetId="1" r:id="rId3"/>
    <sheet name="איור א'-2" sheetId="56" r:id="rId4"/>
    <sheet name="נתונים א'-2" sheetId="72" r:id="rId5"/>
    <sheet name="איור א'-3" sheetId="57" r:id="rId6"/>
    <sheet name="נתונים א'-3" sheetId="3" r:id="rId7"/>
    <sheet name="איור א'-4" sheetId="58" r:id="rId8"/>
    <sheet name="נתונים א'-4" sheetId="4" r:id="rId9"/>
    <sheet name="איור א'-5" sheetId="59" r:id="rId10"/>
    <sheet name="נתונים א'-5" sheetId="5" r:id="rId11"/>
    <sheet name="איור א'-6" sheetId="60" r:id="rId12"/>
    <sheet name="נתונים א'-6" sheetId="15" r:id="rId13"/>
    <sheet name="איור א'-7" sheetId="61" r:id="rId14"/>
    <sheet name="נתונים א'-7" sheetId="16" r:id="rId15"/>
    <sheet name="איור א'-8" sheetId="62" r:id="rId16"/>
    <sheet name="נתונים א'-8" sheetId="17" r:id="rId17"/>
    <sheet name="איור א'-9" sheetId="63" r:id="rId18"/>
    <sheet name="נתונים א'-9" sheetId="18" r:id="rId19"/>
    <sheet name="איור א'-10" sheetId="64" r:id="rId20"/>
    <sheet name="נתונים א'-10" sheetId="10" r:id="rId21"/>
    <sheet name="איור א'-11" sheetId="65" r:id="rId22"/>
    <sheet name="נתונים א'-11" sheetId="22" r:id="rId23"/>
    <sheet name="איור א'-12" sheetId="66" r:id="rId24"/>
    <sheet name="נתונים א'-12" sheetId="49" r:id="rId25"/>
    <sheet name="איור א'-13" sheetId="67" r:id="rId26"/>
    <sheet name="נתונים א'-13" sheetId="13" r:id="rId27"/>
    <sheet name="איור א'-14" sheetId="68" r:id="rId28"/>
    <sheet name="נתונים א'-14" sheetId="47" r:id="rId29"/>
    <sheet name="אופציה נוספת לקרנות -15" sheetId="21" state="hidden" r:id="rId30"/>
    <sheet name="איור א'-15" sheetId="69" r:id="rId31"/>
    <sheet name="נתונים א'-15" sheetId="51" r:id="rId32"/>
    <sheet name="איור א'-16" sheetId="70" r:id="rId33"/>
    <sheet name="נתונים א'-16" sheetId="52" r:id="rId34"/>
    <sheet name="איור א'-17" sheetId="71" r:id="rId35"/>
    <sheet name="נתונים א'-17" sheetId="53" r:id="rId36"/>
    <sheet name="לוח אינדיקטורים" sheetId="73" r:id="rId37"/>
  </sheets>
  <externalReferences>
    <externalReference r:id="rId38"/>
  </externalReferences>
  <definedNames>
    <definedName name="_xlnm._FilterDatabase" localSheetId="29" hidden="1">'אופציה נוספת לקרנות -15'!$B$3:$B$20</definedName>
    <definedName name="anscount" hidden="1">1</definedName>
    <definedName name="data" localSheetId="19">#REF!</definedName>
    <definedName name="data" localSheetId="21">#REF!</definedName>
    <definedName name="data" localSheetId="23">#REF!</definedName>
    <definedName name="data" localSheetId="25">#REF!</definedName>
    <definedName name="data" localSheetId="27">#REF!</definedName>
    <definedName name="data" localSheetId="30">#REF!</definedName>
    <definedName name="data" localSheetId="32">#REF!</definedName>
    <definedName name="data" localSheetId="34">#REF!</definedName>
    <definedName name="data" localSheetId="7">#REF!</definedName>
    <definedName name="data" localSheetId="9">#REF!</definedName>
    <definedName name="data" localSheetId="11">#REF!</definedName>
    <definedName name="data" localSheetId="13">#REF!</definedName>
    <definedName name="data" localSheetId="15">#REF!</definedName>
    <definedName name="data" localSheetId="17">#REF!</definedName>
    <definedName name="data">#REF!</definedName>
    <definedName name="data_paste_cell" localSheetId="19">#REF!</definedName>
    <definedName name="data_paste_cell" localSheetId="21">#REF!</definedName>
    <definedName name="data_paste_cell" localSheetId="23">#REF!</definedName>
    <definedName name="data_paste_cell" localSheetId="25">#REF!</definedName>
    <definedName name="data_paste_cell" localSheetId="27">#REF!</definedName>
    <definedName name="data_paste_cell" localSheetId="30">#REF!</definedName>
    <definedName name="data_paste_cell" localSheetId="32">#REF!</definedName>
    <definedName name="data_paste_cell" localSheetId="34">#REF!</definedName>
    <definedName name="data_paste_cell" localSheetId="3">#REF!</definedName>
    <definedName name="data_paste_cell" localSheetId="5">#REF!</definedName>
    <definedName name="data_paste_cell" localSheetId="7">#REF!</definedName>
    <definedName name="data_paste_cell" localSheetId="9">#REF!</definedName>
    <definedName name="data_paste_cell" localSheetId="11">#REF!</definedName>
    <definedName name="data_paste_cell" localSheetId="13">#REF!</definedName>
    <definedName name="data_paste_cell" localSheetId="15">#REF!</definedName>
    <definedName name="data_paste_cell" localSheetId="17">#REF!</definedName>
    <definedName name="data_paste_cell" localSheetId="4">#REF!</definedName>
    <definedName name="data_paste_cell">#REF!</definedName>
    <definedName name="dataa" localSheetId="27">#REF!</definedName>
    <definedName name="dataa" localSheetId="30">#REF!</definedName>
    <definedName name="dataa" localSheetId="32">#REF!</definedName>
    <definedName name="dataa" localSheetId="34">#REF!</definedName>
    <definedName name="dataa">#REF!</definedName>
    <definedName name="limcount" hidden="1">1</definedName>
    <definedName name="sencount" hidden="1">1</definedName>
    <definedName name="_xlnm.Print_Area" localSheetId="30">'איור א''-15'!$A$1:$H$20</definedName>
  </definedNames>
  <calcPr calcId="145621"/>
  <pivotCaches>
    <pivotCache cacheId="0" r:id="rId39"/>
    <pivotCache cacheId="1" r:id="rId40"/>
    <pivotCache cacheId="2" r:id="rId41"/>
    <pivotCache cacheId="3" r:id="rId42"/>
  </pivotCaches>
</workbook>
</file>

<file path=xl/calcChain.xml><?xml version="1.0" encoding="utf-8"?>
<calcChain xmlns="http://schemas.openxmlformats.org/spreadsheetml/2006/main">
  <c r="G9" i="53" l="1"/>
  <c r="E9" i="53"/>
  <c r="H8" i="53"/>
  <c r="G8" i="53"/>
  <c r="E8" i="53"/>
  <c r="H7" i="53"/>
  <c r="G7" i="53"/>
  <c r="F7" i="53"/>
  <c r="E7" i="53"/>
  <c r="G6" i="53"/>
  <c r="E6" i="53"/>
  <c r="G5" i="53"/>
  <c r="E5" i="53"/>
  <c r="A5" i="53"/>
  <c r="H4" i="53"/>
  <c r="G4" i="53"/>
  <c r="E4" i="53"/>
  <c r="H3" i="53"/>
  <c r="G3" i="53"/>
  <c r="F3" i="53"/>
  <c r="E3" i="53"/>
  <c r="G2" i="53"/>
  <c r="E2" i="53"/>
  <c r="M34" i="21"/>
  <c r="L34" i="21"/>
  <c r="K34" i="21"/>
  <c r="J34" i="21"/>
  <c r="I34" i="21"/>
  <c r="H34" i="21"/>
  <c r="G34" i="21"/>
  <c r="F34" i="21"/>
  <c r="E34" i="21"/>
  <c r="D34" i="21"/>
  <c r="M25" i="21"/>
  <c r="L25" i="21"/>
  <c r="K25" i="21"/>
  <c r="J25" i="21"/>
  <c r="I25" i="21"/>
  <c r="H25" i="21"/>
  <c r="G25" i="21"/>
  <c r="F25" i="21"/>
  <c r="E25" i="21"/>
  <c r="D25" i="21"/>
  <c r="M3" i="21"/>
  <c r="L3" i="21"/>
  <c r="K3" i="21"/>
  <c r="J3" i="21"/>
  <c r="I3" i="21"/>
  <c r="H3" i="21"/>
  <c r="G3" i="21"/>
  <c r="F3" i="21"/>
  <c r="E3" i="21"/>
  <c r="D3" i="21"/>
  <c r="E9" i="15"/>
  <c r="E8" i="15"/>
  <c r="F7" i="15"/>
  <c r="E7" i="15"/>
  <c r="E6" i="15"/>
  <c r="E5" i="15"/>
  <c r="E4" i="15"/>
  <c r="F3" i="15"/>
  <c r="E3" i="15"/>
  <c r="E2" i="15"/>
  <c r="B17" i="21"/>
  <c r="E17" i="21"/>
  <c r="B14" i="21"/>
  <c r="C14" i="21"/>
  <c r="I17" i="21"/>
  <c r="B9" i="21"/>
  <c r="F14" i="21"/>
  <c r="D17" i="21"/>
  <c r="K9" i="21"/>
  <c r="D9" i="21"/>
  <c r="L14" i="21"/>
  <c r="J9" i="21"/>
  <c r="B10" i="21"/>
  <c r="H17" i="21"/>
  <c r="J17" i="21"/>
  <c r="G14" i="21"/>
  <c r="G9" i="21"/>
  <c r="E10" i="21"/>
  <c r="B20" i="21"/>
  <c r="B16" i="21"/>
  <c r="I20" i="21"/>
  <c r="J20" i="21"/>
  <c r="B19" i="21"/>
  <c r="I14" i="21"/>
  <c r="H20" i="21"/>
  <c r="H16" i="21"/>
  <c r="D14" i="21"/>
  <c r="H14" i="21"/>
  <c r="L17" i="21"/>
  <c r="J16" i="21"/>
  <c r="F17" i="21"/>
  <c r="E14" i="21"/>
  <c r="C9" i="21"/>
  <c r="F9" i="21"/>
  <c r="F10" i="21"/>
  <c r="K10" i="21"/>
  <c r="L10" i="21"/>
  <c r="G10" i="21"/>
  <c r="G20" i="21"/>
  <c r="K20" i="21"/>
  <c r="M20" i="21"/>
  <c r="F16" i="21"/>
  <c r="I16" i="21"/>
  <c r="D16" i="21"/>
  <c r="L16" i="21"/>
  <c r="K19" i="21"/>
  <c r="M19" i="21"/>
  <c r="I19" i="21"/>
  <c r="E19" i="21"/>
  <c r="B15" i="21"/>
  <c r="E15" i="21"/>
  <c r="M17" i="21"/>
  <c r="M14" i="21"/>
  <c r="B12" i="21"/>
  <c r="J14" i="21"/>
  <c r="B13" i="21"/>
  <c r="M15" i="21"/>
  <c r="I15" i="21"/>
  <c r="B5" i="21"/>
  <c r="L9" i="21"/>
  <c r="C15" i="21"/>
  <c r="J5" i="21"/>
  <c r="M5" i="21"/>
  <c r="D12" i="21"/>
  <c r="G17" i="21"/>
  <c r="D5" i="21"/>
  <c r="E12" i="21"/>
  <c r="H13" i="21"/>
  <c r="B11" i="21"/>
  <c r="B18" i="21"/>
  <c r="K18" i="21"/>
  <c r="K13" i="21"/>
  <c r="B8" i="21"/>
  <c r="L13" i="21"/>
  <c r="L5" i="21"/>
  <c r="J18" i="21"/>
  <c r="K17" i="21"/>
  <c r="F11" i="21"/>
  <c r="E9" i="21"/>
  <c r="G18" i="21"/>
  <c r="C8" i="21"/>
  <c r="H12" i="21"/>
  <c r="B7" i="21"/>
  <c r="J10" i="21"/>
  <c r="K15" i="21"/>
  <c r="D15" i="21"/>
  <c r="E16" i="21"/>
  <c r="F20" i="21"/>
  <c r="C10" i="21"/>
  <c r="B6" i="21"/>
  <c r="H5" i="21"/>
  <c r="E18" i="21"/>
  <c r="J15" i="21"/>
  <c r="L20" i="21"/>
  <c r="C17" i="21"/>
  <c r="G5" i="21"/>
  <c r="M8" i="21"/>
  <c r="K12" i="21"/>
  <c r="M13" i="21"/>
  <c r="K14" i="21"/>
  <c r="G11" i="21"/>
  <c r="C19" i="21"/>
  <c r="H9" i="21"/>
  <c r="L6" i="21"/>
  <c r="G8" i="21"/>
  <c r="G12" i="21"/>
  <c r="G13" i="21"/>
  <c r="E5" i="21"/>
  <c r="M9" i="21"/>
  <c r="I9" i="21"/>
  <c r="D10" i="21"/>
  <c r="M10" i="21"/>
  <c r="H10" i="21"/>
  <c r="I10" i="21"/>
  <c r="H11" i="21"/>
  <c r="L11" i="21"/>
  <c r="D11" i="21"/>
  <c r="L18" i="21"/>
  <c r="F18" i="21"/>
  <c r="I8" i="21"/>
  <c r="J8" i="21"/>
  <c r="L8" i="21"/>
  <c r="H7" i="21"/>
  <c r="D7" i="21"/>
  <c r="J7" i="21"/>
  <c r="F7" i="21"/>
  <c r="C7" i="21"/>
  <c r="K7" i="21"/>
  <c r="E20" i="21"/>
  <c r="D20" i="21"/>
  <c r="K16" i="21"/>
  <c r="M16" i="21"/>
  <c r="G16" i="21"/>
  <c r="C16" i="21"/>
  <c r="H19" i="21"/>
  <c r="F19" i="21"/>
  <c r="L19" i="21"/>
  <c r="J19" i="21"/>
  <c r="G19" i="21"/>
  <c r="K6" i="21"/>
  <c r="C6" i="21"/>
  <c r="M6" i="21"/>
  <c r="E6" i="21"/>
  <c r="J6" i="21"/>
  <c r="G15" i="21"/>
  <c r="F15" i="21"/>
  <c r="H15" i="21"/>
  <c r="L15" i="21"/>
  <c r="F12" i="21"/>
  <c r="I12" i="21"/>
  <c r="L12" i="21"/>
  <c r="J12" i="21"/>
  <c r="C12" i="21"/>
  <c r="M12" i="21"/>
  <c r="J13" i="21"/>
  <c r="F13" i="21"/>
  <c r="E13" i="21"/>
  <c r="C13" i="21"/>
  <c r="I13" i="21"/>
  <c r="F5" i="21"/>
  <c r="C5" i="21"/>
  <c r="I5" i="21"/>
  <c r="K5" i="21"/>
  <c r="C11" i="21"/>
  <c r="J11" i="21"/>
  <c r="M11" i="21"/>
  <c r="K11" i="21"/>
  <c r="E11" i="21"/>
  <c r="M18" i="21"/>
  <c r="H18" i="21"/>
  <c r="I18" i="21"/>
  <c r="C18" i="21"/>
  <c r="D18" i="21"/>
  <c r="F8" i="21"/>
  <c r="D8" i="21"/>
  <c r="H8" i="21"/>
  <c r="E8" i="21"/>
  <c r="K8" i="21"/>
  <c r="E7" i="21"/>
  <c r="I7" i="21"/>
  <c r="G7" i="21"/>
  <c r="L7" i="21"/>
  <c r="M7" i="21"/>
  <c r="I6" i="21"/>
  <c r="D6" i="21"/>
  <c r="F6" i="21"/>
  <c r="G6" i="21"/>
  <c r="J30" i="21" l="1"/>
  <c r="H30" i="21"/>
  <c r="E30" i="21"/>
  <c r="G30" i="21"/>
  <c r="K30" i="21"/>
  <c r="M30" i="21"/>
  <c r="D30" i="21"/>
  <c r="D26" i="21"/>
  <c r="D22" i="21"/>
  <c r="C26" i="21"/>
  <c r="C22" i="21"/>
  <c r="L26" i="21"/>
  <c r="L22" i="21"/>
  <c r="I26" i="21"/>
  <c r="I22" i="21"/>
  <c r="J26" i="21"/>
  <c r="J22" i="21"/>
  <c r="F26" i="21"/>
  <c r="F22" i="21"/>
  <c r="K26" i="21"/>
  <c r="K22" i="21"/>
  <c r="E26" i="21"/>
  <c r="E22" i="21"/>
  <c r="G26" i="21"/>
  <c r="G22" i="21"/>
  <c r="L41" i="21"/>
  <c r="L28" i="21"/>
  <c r="G41" i="21"/>
  <c r="G28" i="21"/>
  <c r="E41" i="21"/>
  <c r="E28" i="21"/>
  <c r="C23" i="21"/>
  <c r="C27" i="21"/>
  <c r="M27" i="21"/>
  <c r="M23" i="21"/>
  <c r="D29" i="21"/>
  <c r="M22" i="21"/>
  <c r="M26" i="21"/>
  <c r="K27" i="21"/>
  <c r="K23" i="21"/>
  <c r="H27" i="21"/>
  <c r="H23" i="21"/>
  <c r="H29" i="21"/>
  <c r="J41" i="21"/>
  <c r="J28" i="21"/>
  <c r="L32" i="21"/>
  <c r="L4" i="21"/>
  <c r="L21" i="21"/>
  <c r="I30" i="21"/>
  <c r="F28" i="21"/>
  <c r="F41" i="21"/>
  <c r="J27" i="21"/>
  <c r="J23" i="21"/>
  <c r="K29" i="21"/>
  <c r="M32" i="21"/>
  <c r="M4" i="21"/>
  <c r="M21" i="21"/>
  <c r="D41" i="21"/>
  <c r="D28" i="21"/>
  <c r="F30" i="21"/>
  <c r="F29" i="21"/>
  <c r="L30" i="21"/>
  <c r="K28" i="21"/>
  <c r="K41" i="21"/>
  <c r="H28" i="21"/>
  <c r="H41" i="21"/>
  <c r="K4" i="21"/>
  <c r="K21" i="21"/>
  <c r="K32" i="21"/>
  <c r="C41" i="21"/>
  <c r="C28" i="21"/>
  <c r="H32" i="21"/>
  <c r="H21" i="21"/>
  <c r="C29" i="21"/>
  <c r="D32" i="21"/>
  <c r="I32" i="21"/>
  <c r="I21" i="21"/>
  <c r="M41" i="21"/>
  <c r="M28" i="21"/>
  <c r="L27" i="21"/>
  <c r="L23" i="21"/>
  <c r="G23" i="21"/>
  <c r="G27" i="21"/>
  <c r="L29" i="21"/>
  <c r="J29" i="21"/>
  <c r="G4" i="21"/>
  <c r="G21" i="21"/>
  <c r="G32" i="21"/>
  <c r="E4" i="21"/>
  <c r="E32" i="21"/>
  <c r="E21" i="21"/>
  <c r="I29" i="21"/>
  <c r="I41" i="21"/>
  <c r="I28" i="21"/>
  <c r="E23" i="21"/>
  <c r="E27" i="21"/>
  <c r="M29" i="21"/>
  <c r="E29" i="21"/>
  <c r="F4" i="21"/>
  <c r="F32" i="21"/>
  <c r="F21" i="21"/>
  <c r="J4" i="21"/>
  <c r="J21" i="21"/>
  <c r="J32" i="21"/>
  <c r="F23" i="21"/>
  <c r="F27" i="21"/>
  <c r="G29" i="21"/>
  <c r="C21" i="21"/>
  <c r="C32" i="21"/>
  <c r="D13" i="21"/>
  <c r="H6" i="21"/>
  <c r="I11" i="21"/>
  <c r="D19" i="21"/>
  <c r="C20" i="21"/>
  <c r="C30" i="21" l="1"/>
  <c r="C39" i="21" s="1"/>
  <c r="C4" i="21"/>
  <c r="D27" i="21"/>
  <c r="D31" i="21" s="1"/>
  <c r="D40" i="21" s="1"/>
  <c r="D23" i="21"/>
  <c r="I23" i="21"/>
  <c r="I4" i="21"/>
  <c r="I27" i="21"/>
  <c r="I36" i="21" s="1"/>
  <c r="E36" i="21"/>
  <c r="L38" i="21"/>
  <c r="L36" i="21"/>
  <c r="D21" i="21"/>
  <c r="D4" i="21"/>
  <c r="H36" i="21"/>
  <c r="H37" i="21"/>
  <c r="G38" i="21"/>
  <c r="L37" i="21"/>
  <c r="J36" i="21"/>
  <c r="C36" i="21"/>
  <c r="L31" i="21"/>
  <c r="L40" i="21" s="1"/>
  <c r="G36" i="21"/>
  <c r="G37" i="21"/>
  <c r="J31" i="21"/>
  <c r="J40" i="21" s="1"/>
  <c r="F35" i="21"/>
  <c r="E31" i="21"/>
  <c r="E40" i="21" s="1"/>
  <c r="K39" i="21"/>
  <c r="M35" i="21"/>
  <c r="G35" i="21"/>
  <c r="J35" i="21"/>
  <c r="G39" i="21"/>
  <c r="H39" i="21"/>
  <c r="C35" i="21"/>
  <c r="F38" i="21"/>
  <c r="D37" i="21"/>
  <c r="K35" i="21"/>
  <c r="D35" i="21"/>
  <c r="J37" i="21"/>
  <c r="K37" i="21"/>
  <c r="E39" i="21"/>
  <c r="K38" i="21"/>
  <c r="F37" i="21"/>
  <c r="H38" i="21"/>
  <c r="K36" i="21"/>
  <c r="E37" i="21"/>
  <c r="D39" i="21"/>
  <c r="C31" i="21"/>
  <c r="C40" i="21" s="1"/>
  <c r="J39" i="21"/>
  <c r="F31" i="21"/>
  <c r="F40" i="21" s="1"/>
  <c r="G31" i="21"/>
  <c r="G40" i="21" s="1"/>
  <c r="M39" i="21"/>
  <c r="F36" i="21"/>
  <c r="E38" i="21"/>
  <c r="K31" i="21"/>
  <c r="K40" i="21" s="1"/>
  <c r="J38" i="21"/>
  <c r="M38" i="21"/>
  <c r="M37" i="21"/>
  <c r="I37" i="21"/>
  <c r="C38" i="21"/>
  <c r="L39" i="21"/>
  <c r="H26" i="21"/>
  <c r="H22" i="21"/>
  <c r="H4" i="21"/>
  <c r="D38" i="21"/>
  <c r="L35" i="21"/>
  <c r="I38" i="21"/>
  <c r="I39" i="21"/>
  <c r="C37" i="21"/>
  <c r="M36" i="21"/>
  <c r="E35" i="21"/>
  <c r="I35" i="21"/>
  <c r="M31" i="21"/>
  <c r="M40" i="21" s="1"/>
  <c r="F39" i="21"/>
  <c r="I31" i="21" l="1"/>
  <c r="I40" i="21" s="1"/>
  <c r="D36" i="21"/>
  <c r="H35" i="21"/>
  <c r="H31" i="21"/>
  <c r="H40" i="21" s="1"/>
</calcChain>
</file>

<file path=xl/comments1.xml><?xml version="1.0" encoding="utf-8"?>
<comments xmlns="http://schemas.openxmlformats.org/spreadsheetml/2006/main">
  <authors>
    <author>מרדכי אילן</author>
  </authors>
  <commentList>
    <comment ref="B20" authorId="0">
      <text>
        <r>
          <rPr>
            <b/>
            <sz val="9"/>
            <color indexed="81"/>
            <rFont val="Tahoma"/>
            <family val="2"/>
          </rPr>
          <t>מרדכי אילן:</t>
        </r>
        <r>
          <rPr>
            <sz val="9"/>
            <color indexed="81"/>
            <rFont val="Tahoma"/>
            <family val="2"/>
          </rPr>
          <t xml:space="preserve">
ללא C5E</t>
        </r>
      </text>
    </comment>
  </commentList>
</comments>
</file>

<file path=xl/connections.xml><?xml version="1.0" encoding="utf-8"?>
<connections xmlns="http://schemas.openxmlformats.org/spreadsheetml/2006/main">
  <connection id="1" keepAlive="1" name="dwh-olap_olap FundDb Fact" type="5" refreshedVersion="4" background="1" refreshOnLoad="1" saveData="1">
    <dbPr connection="Provider=MSOLAP.4;Integrated Security=SSPI;Persist Security Info=True;Initial Catalog=FundDb;Data Source=olapprd;MDX Compatibility=1;Safety Options=2;MDX Missing Member Mode=Error" command="Fact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7">
    <s v="dwh-olap_olap FundDb Fact"/>
    <s v="[DimFundSeif].[CODE SEIF].&amp;[C]"/>
    <s v="[DimFundSeif].[CODE SEIF].&amp;[C2BA]"/>
    <s v="{[DimFundSeif].[CODE SEIF].&amp;[C1AA],[DimFundSeif].[CODE SEIF].&amp;[C1AB]}"/>
    <s v="[DimFundSeif].[CODE SEIF].&amp;[C4A1]"/>
    <s v="[DimFundSeif].[CODE SEIF].&amp;[C4A2]"/>
    <s v="[DimFundSeif].[CODE SEIF].&amp;[C4B]"/>
    <s v="[DimFundSeif].[CODE SEIF].&amp;[C4E]"/>
    <s v="[DimFundSeif].[CODE SEIF].&amp;[C2BB]"/>
    <s v="[DimFundSeif].[CODE SEIF].&amp;[C1AC]"/>
    <s v="[DimFundSeif].[CODE SEIF].&amp;[C3CA]"/>
    <s v="{[DimFundSeif].[CODE SEIF].&amp;[C2D],[DimFundSeif].[CODE SEIF].&amp;[C2M],[DimFundSeif].[CODE SEIF].&amp;[C4C],[DimFundSeif].[CODE SEIF].&amp;[C4D]}"/>
    <s v="[DimFundSeif].[CODE SEIF].&amp;[C3CB]"/>
    <s v="[DimFundSeif].[CODE SEIF].&amp;[C3CC]"/>
    <s v="{[DimFundSeif].[CODE SEIF].&amp;[C7A],[DimFundSeif].[CODE SEIF].&amp;[C7B]}"/>
    <s v="{[DimFundSeif].[CODE SEIF].&amp;[C7C],[DimFundSeif].[CODE SEIF].&amp;[C7D],[DimFundSeif].[CODE SEIF].&amp;[C7E],[DimFundSeif].[CODE SEIF].&amp;[C7F]}"/>
    <s v="{[C2EA],[C2EB],[C2FA],[C2FB],[C2FC],[C2G],[C2J],[C5A1],[C5A2],[C5A3],[C5A4],[C5B1],[C5B2],[C5B3],[C5B4],[C5C1],[C5C2],[C5C3],[C5C4],[C5D1],[C5D2],[C5D3],[C5D4],[C8A],[C8B],[C8C]}"/>
  </metadataStrings>
  <mdxMetadata count="1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  <mdx n="0" f="s">
      <ms ns="16" c="0"/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<sst xmlns="http://schemas.openxmlformats.org/spreadsheetml/2006/main" count="249" uniqueCount="125">
  <si>
    <t>סך תיק הנכסים</t>
  </si>
  <si>
    <t>הגופים המוסדיים</t>
  </si>
  <si>
    <t>מזומן, עו"ש ופיקדונות</t>
  </si>
  <si>
    <t>מניות בארץ</t>
  </si>
  <si>
    <t>אג"ח חברות</t>
  </si>
  <si>
    <t>השקעות בחו"ל</t>
  </si>
  <si>
    <t>אג"ח ממשלתיות ומק"מ</t>
  </si>
  <si>
    <t>יתרה</t>
  </si>
  <si>
    <t>מיליארדי ₪</t>
  </si>
  <si>
    <t>מניות</t>
  </si>
  <si>
    <t>אג"ח</t>
  </si>
  <si>
    <t>פיקדונות</t>
  </si>
  <si>
    <t>בסיס</t>
  </si>
  <si>
    <t>תקופה</t>
  </si>
  <si>
    <t>נכס</t>
  </si>
  <si>
    <t>סכום של בסיס</t>
  </si>
  <si>
    <t>סכום של יתרה</t>
  </si>
  <si>
    <t>תוויות שורה</t>
  </si>
  <si>
    <t>קרנות הנאמנות</t>
  </si>
  <si>
    <t>נכסים אחרים</t>
  </si>
  <si>
    <t>פקדונות</t>
  </si>
  <si>
    <t>אג"ח סחירות ממשלתיות</t>
  </si>
  <si>
    <t>אג"ח סחירות חברות</t>
  </si>
  <si>
    <t>נכסים אחרים - בקרנות נאמנות</t>
  </si>
  <si>
    <t>ללוח מוסדיים</t>
  </si>
  <si>
    <t>סך הנכסים בקרנות</t>
  </si>
  <si>
    <t>אג"ח בארץ</t>
  </si>
  <si>
    <t>אחר</t>
  </si>
  <si>
    <t>מיועדות</t>
  </si>
  <si>
    <t>שיעור החשיפה לנכסים זרים (סך המוסדיים, ללא מבטיחות)</t>
  </si>
  <si>
    <t>תנועה</t>
  </si>
  <si>
    <t>מניות חו"ל</t>
  </si>
  <si>
    <t>כספיות במט"ח</t>
  </si>
  <si>
    <t>סה"כ</t>
  </si>
  <si>
    <t>מזומן ופיקדונות</t>
  </si>
  <si>
    <t>אג"ח ממשלתיות</t>
  </si>
  <si>
    <t>מחיר</t>
  </si>
  <si>
    <t>אג"ח בארץ - חברות</t>
  </si>
  <si>
    <t>מניות בחו"ל</t>
  </si>
  <si>
    <t>אג"ח בחו"ל</t>
  </si>
  <si>
    <t>קרנות מחקות</t>
  </si>
  <si>
    <t>קרנות סל</t>
  </si>
  <si>
    <t>אגח בארץ - מדינה</t>
  </si>
  <si>
    <t>אג"ח בארץ מדינה</t>
  </si>
  <si>
    <t>אג"ח בארץ שקלי</t>
  </si>
  <si>
    <t>אג"ח בארץ כללי</t>
  </si>
  <si>
    <t>קרנות מסורתיות</t>
  </si>
  <si>
    <t xml:space="preserve"> הגופים המוסדיים</t>
  </si>
  <si>
    <t>הציבור במישרין</t>
  </si>
  <si>
    <t>הציבור
במישרין</t>
  </si>
  <si>
    <t>תעודות סל (כיום קרנות סל)</t>
  </si>
  <si>
    <t>מניות הנסחרות בארץ</t>
  </si>
  <si>
    <t>אינדיקטורים עיקריים בתיק הנכסים של הציבור - אחוזים</t>
  </si>
  <si>
    <t>עמודה1</t>
  </si>
  <si>
    <t>עמודה2</t>
  </si>
  <si>
    <t>2014</t>
  </si>
  <si>
    <t>2016</t>
  </si>
  <si>
    <t>2017</t>
  </si>
  <si>
    <t>סך תיק הנכסים של הציבור</t>
  </si>
  <si>
    <t>היקף התיק</t>
  </si>
  <si>
    <t>שווי תיק הנכסים של הציבור (טריליוני ש"ח)</t>
  </si>
  <si>
    <t>תיק הנכסים באחוזי תוצר</t>
  </si>
  <si>
    <t>הסיכונים והנזילות</t>
  </si>
  <si>
    <t>שיעור הנכסים הסחירים</t>
  </si>
  <si>
    <r>
      <t>שיעור נכסי סיכון</t>
    </r>
    <r>
      <rPr>
        <vertAlign val="superscript"/>
        <sz val="14"/>
        <color theme="1"/>
        <rFont val="David"/>
        <family val="2"/>
        <charset val="177"/>
      </rPr>
      <t>1</t>
    </r>
  </si>
  <si>
    <r>
      <t>שיעור הנכסים בחו"ל</t>
    </r>
    <r>
      <rPr>
        <vertAlign val="superscript"/>
        <sz val="14"/>
        <color theme="1"/>
        <rFont val="David"/>
        <family val="2"/>
        <charset val="177"/>
      </rPr>
      <t>2</t>
    </r>
  </si>
  <si>
    <r>
      <t>שיעור הנכסים במט"ח</t>
    </r>
    <r>
      <rPr>
        <vertAlign val="superscript"/>
        <sz val="14"/>
        <color theme="1"/>
        <rFont val="David"/>
        <family val="2"/>
        <charset val="177"/>
      </rPr>
      <t>3</t>
    </r>
  </si>
  <si>
    <r>
      <t>שיעור הנכסים שאינם צמודי מדד</t>
    </r>
    <r>
      <rPr>
        <vertAlign val="superscript"/>
        <sz val="14"/>
        <color theme="1"/>
        <rFont val="David"/>
        <family val="2"/>
        <charset val="177"/>
      </rPr>
      <t>4</t>
    </r>
  </si>
  <si>
    <r>
      <t>שיעור הנכסים הנזילים</t>
    </r>
    <r>
      <rPr>
        <vertAlign val="superscript"/>
        <sz val="14"/>
        <color theme="1"/>
        <rFont val="David"/>
        <family val="2"/>
        <charset val="177"/>
      </rPr>
      <t>5</t>
    </r>
  </si>
  <si>
    <t>התיק המנוהל בידי הציבור במישרין ובאמצעות קרנות נאמנות</t>
  </si>
  <si>
    <t>שיעור ההשקעה מסך תיק הנכסים</t>
  </si>
  <si>
    <t xml:space="preserve">התיק המנוהל בידי המשקיעים המוסדיים </t>
  </si>
  <si>
    <r>
      <t>שיעור ההשקעה מסך תיק הנכסים</t>
    </r>
    <r>
      <rPr>
        <b/>
        <vertAlign val="superscript"/>
        <sz val="14"/>
        <color theme="1"/>
        <rFont val="David"/>
        <family val="2"/>
        <charset val="177"/>
      </rPr>
      <t>8</t>
    </r>
  </si>
  <si>
    <r>
      <t>שיעור הנכסים בחו"ל</t>
    </r>
    <r>
      <rPr>
        <vertAlign val="superscript"/>
        <sz val="14"/>
        <color theme="1"/>
        <rFont val="David"/>
        <family val="2"/>
        <charset val="177"/>
      </rPr>
      <t>6</t>
    </r>
  </si>
  <si>
    <r>
      <t>שיעור הנכסים במט"ח</t>
    </r>
    <r>
      <rPr>
        <vertAlign val="superscript"/>
        <sz val="14"/>
        <color theme="1"/>
        <rFont val="David"/>
        <family val="2"/>
        <charset val="177"/>
      </rPr>
      <t>7</t>
    </r>
  </si>
  <si>
    <t>1. ללא אג"ח ממשלתיות,מק"ם, פיקדונות (בארץ ובחו"ל), מזומן.</t>
  </si>
  <si>
    <t>2. השקעות תושבי ישראל בחו"ל.</t>
  </si>
  <si>
    <t>3. נכסים צמודים למט"ח + מניות בחו"ל.</t>
  </si>
  <si>
    <t>4. כל הנכסים בניכוי נכסים צמודי מדד.</t>
  </si>
  <si>
    <t>5. מזומן, פיקדונות עד שנה בארץ ומק"ם.</t>
  </si>
  <si>
    <t xml:space="preserve">6. השקעה בפיקדונות ובניירות ערך ישראליים בחו"ל, לא כולל השקעה בתעודות סל הנסחרות בארץ על מדדים בחו"ל. הגדרה זו שונה מהגדרות החשיפה </t>
  </si>
  <si>
    <t>למט"ח והחשיפה לנכסים זרים.</t>
  </si>
  <si>
    <t>7. החזקה של נכסים נקובים במט"ח ונכסים צמודים למט"ח לא כולל נכסי ש"ח/מט"ח.</t>
  </si>
  <si>
    <t>8. שיעור ההשקעה של המשקיעים המוסדיים מסך תיק הנכסים - אינו כולל השקעות בתעודות סל, אג"ח מובנות, תעודות פיקדון והשקעה בקרנות נאמנות.</t>
  </si>
  <si>
    <t>המקור: נתונים ועיבודים של בנק ישראל.</t>
  </si>
  <si>
    <t>2013</t>
  </si>
  <si>
    <t>2015</t>
  </si>
  <si>
    <t>הציבור במישרין / סה"כ</t>
  </si>
  <si>
    <t>תנועות באחוזים</t>
  </si>
  <si>
    <t>קבוצת השקעה</t>
  </si>
  <si>
    <t>קרנות רגילות</t>
  </si>
  <si>
    <t>נתונים א'-7</t>
  </si>
  <si>
    <t>A1:A12</t>
  </si>
  <si>
    <t>אחוזי תוצר (הציר הימני)</t>
  </si>
  <si>
    <t>קופות הגמל וקרנות ההשתלמות</t>
  </si>
  <si>
    <t>קרנות הפנסיה</t>
  </si>
  <si>
    <t>חברות ביטוח החיים</t>
  </si>
  <si>
    <t>משקל הנכסים שבידי הגופים המוסדיים בסך התיק (הציר הימני)</t>
  </si>
  <si>
    <t>אג"ח ממשלתיות ומק"ם</t>
  </si>
  <si>
    <t>התנועה</t>
  </si>
  <si>
    <t>המחיר</t>
  </si>
  <si>
    <t>קרנות הפנסיה החדשות</t>
  </si>
  <si>
    <t>קרנות הפנסיה הוותיקות</t>
  </si>
  <si>
    <t>תוכניות ביטוח המשתתפות ברווחים</t>
  </si>
  <si>
    <t>כאחוז מסך התיק (הציר הימני)</t>
  </si>
  <si>
    <t>הגמל
וההשתלמות</t>
  </si>
  <si>
    <t>קרנות
הפנסיה</t>
  </si>
  <si>
    <t>חברות הביטוח</t>
  </si>
  <si>
    <t>יתרת הפיקדונות</t>
  </si>
  <si>
    <t>יתרת המזומן והעו"ש</t>
  </si>
  <si>
    <t>2018</t>
  </si>
  <si>
    <t xml:space="preserve">אג"ח בארץ </t>
  </si>
  <si>
    <t>שיעור השינוי השנתי - הפיקדונות (ציר ימני)</t>
  </si>
  <si>
    <t>שיעור השינוי השנתי - המזומן והעו"ש (ציר ימני)</t>
  </si>
  <si>
    <t>היתרה 12/2017</t>
  </si>
  <si>
    <t>היתרה 12/2018</t>
  </si>
  <si>
    <t>תאריך</t>
  </si>
  <si>
    <t>$B$13</t>
  </si>
  <si>
    <t>שינוי בשנת 2018</t>
  </si>
  <si>
    <t>איור א'-1</t>
  </si>
  <si>
    <t>דצמ-18</t>
  </si>
  <si>
    <t>במיליארדי ₪</t>
  </si>
  <si>
    <t>דצמ-17</t>
  </si>
  <si>
    <t>סוג אג"ח</t>
  </si>
  <si>
    <t>סחירות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</si>
</sst>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&quot;₪&quot;* #,##0_-;\-&quot;₪&quot;* #,##0_-;_-&quot;₪&quot;* &quot;-&quot;_-;_-@_-"/>
    <numFmt numFmtId="166" formatCode="&quot;¤&quot;#,##0;\-&quot;¤&quot;#,##0"/>
    <numFmt numFmtId="167" formatCode="0.0%"/>
    <numFmt numFmtId="168" formatCode="_ * #,##0.0_ ;_ * \-#,##0.0_ ;_ * &quot;-&quot;??_ ;_ @_ "/>
    <numFmt numFmtId="169" formatCode="_ * #,##0_ ;_ * \-#,##0_ ;_ * &quot;-&quot;??_ ;_ @_ "/>
    <numFmt numFmtId="170" formatCode="_(* #,##0.0_);_(* \(#,##0.0\);_(* &quot;-&quot;??_);_(@_)"/>
    <numFmt numFmtId="171" formatCode="0.0"/>
    <numFmt numFmtId="172" formatCode="mm/yyyy"/>
    <numFmt numFmtId="173" formatCode="mm\-yy"/>
  </numFmts>
  <fonts count="114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8"/>
      <color theme="3"/>
      <name val="Times New Roman"/>
      <family val="2"/>
      <charset val="177"/>
      <scheme val="major"/>
    </font>
    <font>
      <b/>
      <sz val="15"/>
      <color theme="3"/>
      <name val="Arial"/>
      <family val="2"/>
      <charset val="177"/>
      <scheme val="minor"/>
    </font>
    <font>
      <b/>
      <sz val="13"/>
      <color theme="3"/>
      <name val="Arial"/>
      <family val="2"/>
      <charset val="177"/>
      <scheme val="minor"/>
    </font>
    <font>
      <b/>
      <sz val="11"/>
      <color theme="3"/>
      <name val="Arial"/>
      <family val="2"/>
      <charset val="177"/>
      <scheme val="minor"/>
    </font>
    <font>
      <sz val="11"/>
      <color rgb="FF006100"/>
      <name val="Arial"/>
      <family val="2"/>
      <charset val="177"/>
      <scheme val="minor"/>
    </font>
    <font>
      <sz val="11"/>
      <color rgb="FF9C0006"/>
      <name val="Arial"/>
      <family val="2"/>
      <charset val="177"/>
      <scheme val="minor"/>
    </font>
    <font>
      <sz val="11"/>
      <color rgb="FF9C6500"/>
      <name val="Arial"/>
      <family val="2"/>
      <charset val="177"/>
      <scheme val="minor"/>
    </font>
    <font>
      <sz val="11"/>
      <color rgb="FF3F3F76"/>
      <name val="Arial"/>
      <family val="2"/>
      <charset val="177"/>
      <scheme val="minor"/>
    </font>
    <font>
      <b/>
      <sz val="11"/>
      <color rgb="FF3F3F3F"/>
      <name val="Arial"/>
      <family val="2"/>
      <charset val="177"/>
      <scheme val="minor"/>
    </font>
    <font>
      <b/>
      <sz val="11"/>
      <color rgb="FFFA7D00"/>
      <name val="Arial"/>
      <family val="2"/>
      <charset val="177"/>
      <scheme val="minor"/>
    </font>
    <font>
      <sz val="11"/>
      <color rgb="FFFA7D00"/>
      <name val="Arial"/>
      <family val="2"/>
      <charset val="177"/>
      <scheme val="minor"/>
    </font>
    <font>
      <b/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charset val="177"/>
      <scheme val="minor"/>
    </font>
    <font>
      <i/>
      <sz val="11"/>
      <color rgb="FF7F7F7F"/>
      <name val="Arial"/>
      <family val="2"/>
      <charset val="177"/>
      <scheme val="minor"/>
    </font>
    <font>
      <b/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sz val="10"/>
      <name val="Arial"/>
      <family val="2"/>
      <charset val="177"/>
    </font>
    <font>
      <sz val="10"/>
      <name val="Tahoma"/>
      <family val="2"/>
      <charset val="177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name val="Arial (Hebrew)"/>
      <charset val="177"/>
    </font>
    <font>
      <sz val="10"/>
      <name val="David"/>
      <family val="2"/>
      <charset val="177"/>
    </font>
    <font>
      <sz val="11"/>
      <color indexed="8"/>
      <name val="Arial"/>
      <family val="2"/>
      <charset val="177"/>
    </font>
    <font>
      <sz val="11"/>
      <color indexed="9"/>
      <name val="Arial"/>
      <family val="2"/>
      <charset val="177"/>
    </font>
    <font>
      <b/>
      <sz val="11"/>
      <color indexed="52"/>
      <name val="Arial"/>
      <family val="2"/>
      <charset val="177"/>
    </font>
    <font>
      <sz val="11"/>
      <color indexed="17"/>
      <name val="Arial"/>
      <family val="2"/>
      <charset val="177"/>
    </font>
    <font>
      <sz val="11"/>
      <color indexed="10"/>
      <name val="Arial"/>
      <family val="2"/>
      <charset val="177"/>
    </font>
    <font>
      <i/>
      <sz val="11"/>
      <color indexed="23"/>
      <name val="Arial"/>
      <family val="2"/>
      <charset val="177"/>
    </font>
    <font>
      <b/>
      <sz val="18"/>
      <color indexed="56"/>
      <name val="Times New Roman"/>
      <family val="2"/>
      <charset val="177"/>
    </font>
    <font>
      <b/>
      <sz val="15"/>
      <color indexed="56"/>
      <name val="Arial"/>
      <family val="2"/>
      <charset val="177"/>
    </font>
    <font>
      <b/>
      <sz val="13"/>
      <color indexed="56"/>
      <name val="Arial"/>
      <family val="2"/>
      <charset val="177"/>
    </font>
    <font>
      <b/>
      <sz val="11"/>
      <color indexed="56"/>
      <name val="Arial"/>
      <family val="2"/>
      <charset val="177"/>
    </font>
    <font>
      <sz val="11"/>
      <color indexed="60"/>
      <name val="Arial"/>
      <family val="2"/>
      <charset val="177"/>
    </font>
    <font>
      <b/>
      <sz val="11"/>
      <color indexed="8"/>
      <name val="Arial"/>
      <family val="2"/>
      <charset val="177"/>
    </font>
    <font>
      <b/>
      <sz val="11"/>
      <color indexed="63"/>
      <name val="Arial"/>
      <family val="2"/>
      <charset val="177"/>
    </font>
    <font>
      <sz val="11"/>
      <color indexed="62"/>
      <name val="Arial"/>
      <family val="2"/>
      <charset val="177"/>
    </font>
    <font>
      <sz val="11"/>
      <color indexed="20"/>
      <name val="Arial"/>
      <family val="2"/>
      <charset val="177"/>
    </font>
    <font>
      <b/>
      <sz val="11"/>
      <color indexed="9"/>
      <name val="Arial"/>
      <family val="2"/>
      <charset val="177"/>
    </font>
    <font>
      <sz val="11"/>
      <color indexed="52"/>
      <name val="Arial"/>
      <family val="2"/>
      <charset val="177"/>
    </font>
    <font>
      <sz val="10"/>
      <color theme="1"/>
      <name val="Tahoma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David"/>
      <family val="2"/>
    </font>
    <font>
      <sz val="12"/>
      <name val="Pi-Barak-Light"/>
      <charset val="177"/>
    </font>
    <font>
      <b/>
      <sz val="11"/>
      <color indexed="8"/>
      <name val="Calibri"/>
      <family val="2"/>
    </font>
    <font>
      <u/>
      <sz val="9.9"/>
      <color indexed="12"/>
      <name val="Arial"/>
      <family val="2"/>
    </font>
    <font>
      <sz val="12"/>
      <name val="David"/>
      <family val="2"/>
      <charset val="177"/>
    </font>
    <font>
      <b/>
      <u/>
      <sz val="14"/>
      <name val="Arial"/>
      <family val="2"/>
    </font>
    <font>
      <b/>
      <sz val="10"/>
      <color indexed="8"/>
      <name val="Arial"/>
      <family val="2"/>
    </font>
    <font>
      <sz val="8"/>
      <color indexed="62"/>
      <name val="Arial"/>
      <family val="2"/>
    </font>
    <font>
      <b/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sz val="10"/>
      <color indexed="39"/>
      <name val="Arial"/>
      <family val="2"/>
    </font>
    <font>
      <sz val="19"/>
      <name val="Arial"/>
      <family val="2"/>
    </font>
    <font>
      <sz val="19"/>
      <color indexed="48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11"/>
      <color indexed="17"/>
      <name val="Calibri"/>
      <family val="2"/>
    </font>
    <font>
      <sz val="11"/>
      <color indexed="14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48"/>
      <name val="Calibri"/>
      <family val="2"/>
    </font>
    <font>
      <sz val="11"/>
      <color indexed="37"/>
      <name val="Calibri"/>
      <family val="2"/>
    </font>
    <font>
      <b/>
      <sz val="11"/>
      <color indexed="9"/>
      <name val="Calibri"/>
      <family val="2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David"/>
      <family val="2"/>
      <charset val="177"/>
    </font>
    <font>
      <sz val="11"/>
      <color theme="1"/>
      <name val="Arial"/>
      <family val="2"/>
      <scheme val="minor"/>
    </font>
    <font>
      <u/>
      <sz val="11"/>
      <color theme="10"/>
      <name val="Arial"/>
      <family val="2"/>
      <scheme val="minor"/>
    </font>
    <font>
      <b/>
      <sz val="10"/>
      <name val="Arial"/>
      <family val="2"/>
    </font>
    <font>
      <sz val="9"/>
      <name val="Arial"/>
      <family val="2"/>
      <charset val="177"/>
      <scheme val="minor"/>
    </font>
    <font>
      <sz val="9"/>
      <color rgb="FFC00000"/>
      <name val="Arial"/>
      <family val="2"/>
      <charset val="177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Arial"/>
      <family val="2"/>
      <scheme val="minor"/>
    </font>
    <font>
      <b/>
      <sz val="11"/>
      <name val="Arial"/>
      <family val="2"/>
    </font>
    <font>
      <b/>
      <sz val="16"/>
      <color theme="1"/>
      <name val="David"/>
      <family val="2"/>
      <charset val="177"/>
    </font>
    <font>
      <b/>
      <sz val="14"/>
      <color theme="1"/>
      <name val="Arial"/>
      <family val="2"/>
      <scheme val="minor"/>
    </font>
    <font>
      <sz val="11"/>
      <color rgb="FFE3F3F1"/>
      <name val="David"/>
      <family val="2"/>
      <charset val="177"/>
    </font>
    <font>
      <b/>
      <sz val="14"/>
      <color theme="1"/>
      <name val="David"/>
      <family val="2"/>
      <charset val="177"/>
    </font>
    <font>
      <sz val="14"/>
      <color theme="1"/>
      <name val="David"/>
      <family val="2"/>
      <charset val="177"/>
    </font>
    <font>
      <b/>
      <sz val="14"/>
      <name val="David"/>
      <family val="2"/>
      <charset val="177"/>
    </font>
    <font>
      <sz val="14"/>
      <name val="David"/>
      <family val="2"/>
      <charset val="177"/>
    </font>
    <font>
      <vertAlign val="superscript"/>
      <sz val="14"/>
      <color theme="1"/>
      <name val="David"/>
      <family val="2"/>
      <charset val="177"/>
    </font>
    <font>
      <b/>
      <vertAlign val="superscript"/>
      <sz val="14"/>
      <color theme="1"/>
      <name val="David"/>
      <family val="2"/>
      <charset val="177"/>
    </font>
    <font>
      <sz val="12"/>
      <color theme="1"/>
      <name val="David"/>
      <family val="2"/>
      <charset val="177"/>
    </font>
    <font>
      <sz val="10"/>
      <color indexed="8"/>
      <name val="Miriam"/>
      <family val="2"/>
      <charset val="177"/>
    </font>
    <font>
      <sz val="10"/>
      <color theme="1"/>
      <name val="Arial"/>
      <family val="2"/>
      <charset val="177"/>
      <scheme val="minor"/>
    </font>
    <font>
      <sz val="12"/>
      <name val="Arial"/>
      <family val="2"/>
      <charset val="177"/>
    </font>
    <font>
      <sz val="12"/>
      <color theme="1"/>
      <name val="Arial"/>
      <family val="2"/>
      <charset val="177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2"/>
      <color theme="0" tint="-0.14999847407452621"/>
      <name val="Arial"/>
      <family val="2"/>
      <scheme val="minor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sz val="12"/>
      <color rgb="FFFF0000"/>
      <name val="Arial"/>
      <family val="2"/>
      <charset val="177"/>
      <scheme val="minor"/>
    </font>
    <font>
      <sz val="12"/>
      <name val="Arial"/>
      <family val="2"/>
      <scheme val="minor"/>
    </font>
    <font>
      <b/>
      <sz val="12"/>
      <color rgb="FF99CCFF"/>
      <name val="Arial"/>
      <family val="2"/>
    </font>
    <font>
      <b/>
      <sz val="11"/>
      <color rgb="FF99CCFF"/>
      <name val="Arial"/>
      <family val="2"/>
    </font>
    <font>
      <b/>
      <sz val="12"/>
      <color rgb="FF99CCFF"/>
      <name val="Arial"/>
      <family val="2"/>
      <scheme val="minor"/>
    </font>
  </fonts>
  <fills count="10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60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12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1"/>
      </patternFill>
    </fill>
    <fill>
      <patternFill patternType="solid">
        <fgColor indexed="23"/>
      </patternFill>
    </fill>
    <fill>
      <patternFill patternType="solid">
        <fgColor indexed="9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18"/>
        <bgColor indexed="18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E3F3F1"/>
        <bgColor indexed="64"/>
      </patternFill>
    </fill>
    <fill>
      <patternFill patternType="darkGray">
        <fgColor indexed="9"/>
        <bgColor indexed="11"/>
      </patternFill>
    </fill>
    <fill>
      <patternFill patternType="solid">
        <fgColor rgb="FF99CCFF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94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164" fontId="19" fillId="0" borderId="0" applyFont="0" applyFill="0" applyBorder="0" applyAlignment="0" applyProtection="0"/>
    <xf numFmtId="0" fontId="20" fillId="0" borderId="0"/>
    <xf numFmtId="165" fontId="24" fillId="0" borderId="0" applyFont="0" applyFill="0" applyBorder="0" applyAlignment="0" applyProtection="0"/>
    <xf numFmtId="0" fontId="18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42" fillId="0" borderId="0"/>
    <xf numFmtId="0" fontId="1" fillId="0" borderId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43" fontId="25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0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46" fillId="56" borderId="0" applyNumberFormat="0" applyBorder="0" applyAlignment="0" applyProtection="0"/>
    <xf numFmtId="0" fontId="46" fillId="57" borderId="0" applyNumberFormat="0" applyBorder="0" applyAlignment="0" applyProtection="0"/>
    <xf numFmtId="0" fontId="46" fillId="58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61" borderId="0" applyNumberFormat="0" applyBorder="0" applyAlignment="0" applyProtection="0"/>
    <xf numFmtId="0" fontId="46" fillId="62" borderId="0" applyNumberFormat="0" applyBorder="0" applyAlignment="0" applyProtection="0"/>
    <xf numFmtId="0" fontId="46" fillId="63" borderId="0" applyNumberFormat="0" applyBorder="0" applyAlignment="0" applyProtection="0"/>
    <xf numFmtId="0" fontId="46" fillId="64" borderId="0" applyNumberFormat="0" applyBorder="0" applyAlignment="0" applyProtection="0"/>
    <xf numFmtId="0" fontId="46" fillId="65" borderId="0" applyNumberFormat="0" applyBorder="0" applyAlignment="0" applyProtection="0"/>
    <xf numFmtId="0" fontId="47" fillId="65" borderId="0" applyNumberFormat="0" applyBorder="0" applyAlignment="0" applyProtection="0"/>
    <xf numFmtId="0" fontId="47" fillId="66" borderId="0" applyNumberFormat="0" applyBorder="0" applyAlignment="0" applyProtection="0"/>
    <xf numFmtId="0" fontId="46" fillId="67" borderId="0" applyNumberFormat="0" applyBorder="0" applyAlignment="0" applyProtection="0"/>
    <xf numFmtId="0" fontId="46" fillId="68" borderId="0" applyNumberFormat="0" applyBorder="0" applyAlignment="0" applyProtection="0"/>
    <xf numFmtId="0" fontId="46" fillId="69" borderId="0" applyNumberFormat="0" applyBorder="0" applyAlignment="0" applyProtection="0"/>
    <xf numFmtId="0" fontId="46" fillId="64" borderId="0" applyNumberFormat="0" applyBorder="0" applyAlignment="0" applyProtection="0"/>
    <xf numFmtId="0" fontId="47" fillId="70" borderId="0" applyNumberFormat="0" applyBorder="0" applyAlignment="0" applyProtection="0"/>
    <xf numFmtId="0" fontId="47" fillId="58" borderId="0" applyNumberFormat="0" applyBorder="0" applyAlignment="0" applyProtection="0"/>
    <xf numFmtId="0" fontId="46" fillId="62" borderId="0" applyNumberFormat="0" applyBorder="0" applyAlignment="0" applyProtection="0"/>
    <xf numFmtId="0" fontId="46" fillId="64" borderId="0" applyNumberFormat="0" applyBorder="0" applyAlignment="0" applyProtection="0"/>
    <xf numFmtId="0" fontId="46" fillId="66" borderId="0" applyNumberFormat="0" applyBorder="0" applyAlignment="0" applyProtection="0"/>
    <xf numFmtId="0" fontId="46" fillId="58" borderId="0" applyNumberFormat="0" applyBorder="0" applyAlignment="0" applyProtection="0"/>
    <xf numFmtId="0" fontId="47" fillId="64" borderId="0" applyNumberFormat="0" applyBorder="0" applyAlignment="0" applyProtection="0"/>
    <xf numFmtId="0" fontId="47" fillId="58" borderId="0" applyNumberFormat="0" applyBorder="0" applyAlignment="0" applyProtection="0"/>
    <xf numFmtId="0" fontId="46" fillId="68" borderId="0" applyNumberFormat="0" applyBorder="0" applyAlignment="0" applyProtection="0"/>
    <xf numFmtId="0" fontId="46" fillId="57" borderId="0" applyNumberFormat="0" applyBorder="0" applyAlignment="0" applyProtection="0"/>
    <xf numFmtId="0" fontId="46" fillId="59" borderId="0" applyNumberFormat="0" applyBorder="0" applyAlignment="0" applyProtection="0"/>
    <xf numFmtId="0" fontId="47" fillId="60" borderId="0" applyNumberFormat="0" applyBorder="0" applyAlignment="0" applyProtection="0"/>
    <xf numFmtId="0" fontId="47" fillId="59" borderId="0" applyNumberFormat="0" applyBorder="0" applyAlignment="0" applyProtection="0"/>
    <xf numFmtId="0" fontId="46" fillId="71" borderId="0" applyNumberFormat="0" applyBorder="0" applyAlignment="0" applyProtection="0"/>
    <xf numFmtId="0" fontId="46" fillId="72" borderId="0" applyNumberFormat="0" applyBorder="0" applyAlignment="0" applyProtection="0"/>
    <xf numFmtId="0" fontId="46" fillId="65" borderId="0" applyNumberFormat="0" applyBorder="0" applyAlignment="0" applyProtection="0"/>
    <xf numFmtId="0" fontId="47" fillId="73" borderId="0" applyNumberFormat="0" applyBorder="0" applyAlignment="0" applyProtection="0"/>
    <xf numFmtId="0" fontId="47" fillId="72" borderId="0" applyNumberFormat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1" fontId="48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3" fontId="49" fillId="0" borderId="0" applyFill="0" applyBorder="0" applyAlignment="0" applyProtection="0"/>
    <xf numFmtId="166" fontId="49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74" borderId="0" applyNumberFormat="0" applyBorder="0" applyAlignment="0" applyProtection="0"/>
    <xf numFmtId="0" fontId="50" fillId="75" borderId="0" applyNumberFormat="0" applyBorder="0" applyAlignment="0" applyProtection="0"/>
    <xf numFmtId="0" fontId="50" fillId="76" borderId="0" applyNumberFormat="0" applyBorder="0" applyAlignment="0" applyProtection="0"/>
    <xf numFmtId="0" fontId="50" fillId="77" borderId="0" applyNumberFormat="0" applyBorder="0" applyAlignment="0" applyProtection="0"/>
    <xf numFmtId="0" fontId="50" fillId="78" borderId="0" applyNumberFormat="0" applyBorder="0" applyAlignment="0" applyProtection="0"/>
    <xf numFmtId="2" fontId="49" fillId="0" borderId="0" applyFill="0" applyBorder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75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20" fillId="0" borderId="0"/>
    <xf numFmtId="0" fontId="48" fillId="0" borderId="0"/>
    <xf numFmtId="0" fontId="7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48" fillId="0" borderId="0"/>
    <xf numFmtId="0" fontId="22" fillId="79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3" fillId="0" borderId="0" applyFill="0" applyBorder="0" applyProtection="0">
      <alignment horizontal="center"/>
    </xf>
    <xf numFmtId="167" fontId="53" fillId="0" borderId="0" applyFill="0" applyBorder="0" applyProtection="0">
      <alignment horizontal="center"/>
    </xf>
    <xf numFmtId="4" fontId="22" fillId="53" borderId="21" applyNumberFormat="0" applyProtection="0">
      <alignment vertical="center"/>
    </xf>
    <xf numFmtId="4" fontId="54" fillId="53" borderId="22" applyNumberFormat="0" applyProtection="0">
      <alignment vertical="center"/>
    </xf>
    <xf numFmtId="4" fontId="55" fillId="80" borderId="21" applyNumberFormat="0" applyProtection="0">
      <alignment vertical="center"/>
    </xf>
    <xf numFmtId="4" fontId="56" fillId="53" borderId="22" applyNumberFormat="0" applyProtection="0">
      <alignment vertical="center"/>
    </xf>
    <xf numFmtId="4" fontId="22" fillId="80" borderId="21" applyNumberFormat="0" applyProtection="0">
      <alignment horizontal="left" vertical="center" indent="1"/>
    </xf>
    <xf numFmtId="4" fontId="54" fillId="53" borderId="22" applyNumberFormat="0" applyProtection="0">
      <alignment horizontal="left" vertical="center" indent="1"/>
    </xf>
    <xf numFmtId="0" fontId="57" fillId="53" borderId="22" applyNumberFormat="0" applyProtection="0">
      <alignment horizontal="left" vertical="top" indent="1"/>
    </xf>
    <xf numFmtId="0" fontId="54" fillId="53" borderId="22" applyNumberFormat="0" applyProtection="0">
      <alignment horizontal="left" vertical="top" indent="1"/>
    </xf>
    <xf numFmtId="4" fontId="22" fillId="45" borderId="21" applyNumberFormat="0" applyProtection="0">
      <alignment horizontal="left" vertical="center" indent="1"/>
    </xf>
    <xf numFmtId="4" fontId="54" fillId="81" borderId="0" applyNumberFormat="0" applyProtection="0">
      <alignment horizontal="left" vertical="center" indent="1"/>
    </xf>
    <xf numFmtId="4" fontId="22" fillId="34" borderId="21" applyNumberFormat="0" applyProtection="0">
      <alignment horizontal="right" vertical="center"/>
    </xf>
    <xf numFmtId="4" fontId="43" fillId="34" borderId="22" applyNumberFormat="0" applyProtection="0">
      <alignment horizontal="right" vertical="center"/>
    </xf>
    <xf numFmtId="4" fontId="22" fillId="82" borderId="21" applyNumberFormat="0" applyProtection="0">
      <alignment horizontal="right" vertical="center"/>
    </xf>
    <xf numFmtId="4" fontId="43" fillId="40" borderId="22" applyNumberFormat="0" applyProtection="0">
      <alignment horizontal="right" vertical="center"/>
    </xf>
    <xf numFmtId="4" fontId="22" fillId="48" borderId="19" applyNumberFormat="0" applyProtection="0">
      <alignment horizontal="right" vertical="center"/>
    </xf>
    <xf numFmtId="4" fontId="43" fillId="48" borderId="22" applyNumberFormat="0" applyProtection="0">
      <alignment horizontal="right" vertical="center"/>
    </xf>
    <xf numFmtId="4" fontId="22" fillId="42" borderId="21" applyNumberFormat="0" applyProtection="0">
      <alignment horizontal="right" vertical="center"/>
    </xf>
    <xf numFmtId="4" fontId="43" fillId="42" borderId="22" applyNumberFormat="0" applyProtection="0">
      <alignment horizontal="right" vertical="center"/>
    </xf>
    <xf numFmtId="4" fontId="22" fillId="46" borderId="21" applyNumberFormat="0" applyProtection="0">
      <alignment horizontal="right" vertical="center"/>
    </xf>
    <xf numFmtId="4" fontId="43" fillId="46" borderId="22" applyNumberFormat="0" applyProtection="0">
      <alignment horizontal="right" vertical="center"/>
    </xf>
    <xf numFmtId="4" fontId="22" fillId="50" borderId="21" applyNumberFormat="0" applyProtection="0">
      <alignment horizontal="right" vertical="center"/>
    </xf>
    <xf numFmtId="4" fontId="43" fillId="50" borderId="22" applyNumberFormat="0" applyProtection="0">
      <alignment horizontal="right" vertical="center"/>
    </xf>
    <xf numFmtId="4" fontId="22" fillId="49" borderId="21" applyNumberFormat="0" applyProtection="0">
      <alignment horizontal="right" vertical="center"/>
    </xf>
    <xf numFmtId="4" fontId="43" fillId="49" borderId="22" applyNumberFormat="0" applyProtection="0">
      <alignment horizontal="right" vertical="center"/>
    </xf>
    <xf numFmtId="4" fontId="22" fillId="83" borderId="21" applyNumberFormat="0" applyProtection="0">
      <alignment horizontal="right" vertical="center"/>
    </xf>
    <xf numFmtId="4" fontId="43" fillId="83" borderId="22" applyNumberFormat="0" applyProtection="0">
      <alignment horizontal="right" vertical="center"/>
    </xf>
    <xf numFmtId="4" fontId="22" fillId="41" borderId="21" applyNumberFormat="0" applyProtection="0">
      <alignment horizontal="right" vertical="center"/>
    </xf>
    <xf numFmtId="4" fontId="43" fillId="41" borderId="22" applyNumberFormat="0" applyProtection="0">
      <alignment horizontal="right" vertical="center"/>
    </xf>
    <xf numFmtId="4" fontId="22" fillId="84" borderId="19" applyNumberFormat="0" applyProtection="0">
      <alignment horizontal="left" vertical="center" indent="1"/>
    </xf>
    <xf numFmtId="4" fontId="54" fillId="84" borderId="23" applyNumberFormat="0" applyProtection="0">
      <alignment horizontal="left" vertical="center" indent="1"/>
    </xf>
    <xf numFmtId="4" fontId="20" fillId="85" borderId="19" applyNumberFormat="0" applyProtection="0">
      <alignment horizontal="left" vertical="center" indent="1"/>
    </xf>
    <xf numFmtId="4" fontId="43" fillId="86" borderId="0" applyNumberFormat="0" applyProtection="0">
      <alignment horizontal="left" vertical="center" indent="1"/>
    </xf>
    <xf numFmtId="4" fontId="20" fillId="85" borderId="19" applyNumberFormat="0" applyProtection="0">
      <alignment horizontal="left" vertical="center" indent="1"/>
    </xf>
    <xf numFmtId="4" fontId="58" fillId="85" borderId="0" applyNumberFormat="0" applyProtection="0">
      <alignment horizontal="left" vertical="center" indent="1"/>
    </xf>
    <xf numFmtId="4" fontId="22" fillId="81" borderId="21" applyNumberFormat="0" applyProtection="0">
      <alignment horizontal="right" vertical="center"/>
    </xf>
    <xf numFmtId="4" fontId="43" fillId="81" borderId="22" applyNumberFormat="0" applyProtection="0">
      <alignment horizontal="right" vertical="center"/>
    </xf>
    <xf numFmtId="4" fontId="22" fillId="86" borderId="19" applyNumberFormat="0" applyProtection="0">
      <alignment horizontal="left" vertical="center" indent="1"/>
    </xf>
    <xf numFmtId="4" fontId="43" fillId="86" borderId="0" applyNumberFormat="0" applyProtection="0">
      <alignment horizontal="left" vertical="center" indent="1"/>
    </xf>
    <xf numFmtId="4" fontId="22" fillId="81" borderId="19" applyNumberFormat="0" applyProtection="0">
      <alignment horizontal="left" vertical="center" indent="1"/>
    </xf>
    <xf numFmtId="4" fontId="43" fillId="81" borderId="0" applyNumberFormat="0" applyProtection="0">
      <alignment horizontal="left" vertical="center" indent="1"/>
    </xf>
    <xf numFmtId="0" fontId="22" fillId="52" borderId="21" applyNumberFormat="0" applyProtection="0">
      <alignment horizontal="left" vertical="center" indent="1"/>
    </xf>
    <xf numFmtId="0" fontId="20" fillId="85" borderId="22" applyNumberFormat="0" applyProtection="0">
      <alignment horizontal="left" vertical="center" indent="1"/>
    </xf>
    <xf numFmtId="0" fontId="22" fillId="85" borderId="22" applyNumberFormat="0" applyProtection="0">
      <alignment horizontal="left" vertical="top" indent="1"/>
    </xf>
    <xf numFmtId="0" fontId="20" fillId="85" borderId="22" applyNumberFormat="0" applyProtection="0">
      <alignment horizontal="left" vertical="top" indent="1"/>
    </xf>
    <xf numFmtId="0" fontId="22" fillId="87" borderId="21" applyNumberFormat="0" applyProtection="0">
      <alignment horizontal="left" vertical="center" indent="1"/>
    </xf>
    <xf numFmtId="0" fontId="20" fillId="81" borderId="22" applyNumberFormat="0" applyProtection="0">
      <alignment horizontal="left" vertical="center" indent="1"/>
    </xf>
    <xf numFmtId="0" fontId="22" fillId="81" borderId="22" applyNumberFormat="0" applyProtection="0">
      <alignment horizontal="left" vertical="top" indent="1"/>
    </xf>
    <xf numFmtId="0" fontId="20" fillId="81" borderId="22" applyNumberFormat="0" applyProtection="0">
      <alignment horizontal="left" vertical="top" indent="1"/>
    </xf>
    <xf numFmtId="0" fontId="22" fillId="39" borderId="21" applyNumberFormat="0" applyProtection="0">
      <alignment horizontal="left" vertical="center" indent="1"/>
    </xf>
    <xf numFmtId="0" fontId="20" fillId="39" borderId="22" applyNumberFormat="0" applyProtection="0">
      <alignment horizontal="left" vertical="center" indent="1"/>
    </xf>
    <xf numFmtId="0" fontId="22" fillId="39" borderId="22" applyNumberFormat="0" applyProtection="0">
      <alignment horizontal="left" vertical="top" indent="1"/>
    </xf>
    <xf numFmtId="0" fontId="20" fillId="39" borderId="22" applyNumberFormat="0" applyProtection="0">
      <alignment horizontal="left" vertical="top" indent="1"/>
    </xf>
    <xf numFmtId="0" fontId="22" fillId="86" borderId="21" applyNumberFormat="0" applyProtection="0">
      <alignment horizontal="left" vertical="center" indent="1"/>
    </xf>
    <xf numFmtId="0" fontId="20" fillId="86" borderId="22" applyNumberFormat="0" applyProtection="0">
      <alignment horizontal="left" vertical="center" indent="1"/>
    </xf>
    <xf numFmtId="0" fontId="22" fillId="86" borderId="22" applyNumberFormat="0" applyProtection="0">
      <alignment horizontal="left" vertical="top" indent="1"/>
    </xf>
    <xf numFmtId="0" fontId="20" fillId="86" borderId="22" applyNumberFormat="0" applyProtection="0">
      <alignment horizontal="left" vertical="top" indent="1"/>
    </xf>
    <xf numFmtId="0" fontId="22" fillId="88" borderId="24" applyNumberFormat="0">
      <protection locked="0"/>
    </xf>
    <xf numFmtId="0" fontId="20" fillId="88" borderId="20" applyNumberFormat="0">
      <protection locked="0"/>
    </xf>
    <xf numFmtId="0" fontId="44" fillId="85" borderId="25" applyBorder="0"/>
    <xf numFmtId="4" fontId="59" fillId="51" borderId="22" applyNumberFormat="0" applyProtection="0">
      <alignment vertical="center"/>
    </xf>
    <xf numFmtId="4" fontId="43" fillId="51" borderId="22" applyNumberFormat="0" applyProtection="0">
      <alignment vertical="center"/>
    </xf>
    <xf numFmtId="4" fontId="55" fillId="89" borderId="20" applyNumberFormat="0" applyProtection="0">
      <alignment vertical="center"/>
    </xf>
    <xf numFmtId="4" fontId="60" fillId="51" borderId="22" applyNumberFormat="0" applyProtection="0">
      <alignment vertical="center"/>
    </xf>
    <xf numFmtId="4" fontId="59" fillId="52" borderId="22" applyNumberFormat="0" applyProtection="0">
      <alignment horizontal="left" vertical="center" indent="1"/>
    </xf>
    <xf numFmtId="4" fontId="43" fillId="51" borderId="22" applyNumberFormat="0" applyProtection="0">
      <alignment horizontal="left" vertical="center" indent="1"/>
    </xf>
    <xf numFmtId="0" fontId="59" fillId="51" borderId="22" applyNumberFormat="0" applyProtection="0">
      <alignment horizontal="left" vertical="top" indent="1"/>
    </xf>
    <xf numFmtId="0" fontId="43" fillId="51" borderId="22" applyNumberFormat="0" applyProtection="0">
      <alignment horizontal="left" vertical="top" indent="1"/>
    </xf>
    <xf numFmtId="4" fontId="22" fillId="0" borderId="21" applyNumberFormat="0" applyProtection="0">
      <alignment horizontal="right" vertical="center"/>
    </xf>
    <xf numFmtId="4" fontId="43" fillId="86" borderId="22" applyNumberFormat="0" applyProtection="0">
      <alignment horizontal="right" vertical="center"/>
    </xf>
    <xf numFmtId="4" fontId="55" fillId="55" borderId="21" applyNumberFormat="0" applyProtection="0">
      <alignment horizontal="right" vertical="center"/>
    </xf>
    <xf numFmtId="4" fontId="60" fillId="86" borderId="22" applyNumberFormat="0" applyProtection="0">
      <alignment horizontal="right" vertical="center"/>
    </xf>
    <xf numFmtId="4" fontId="22" fillId="45" borderId="21" applyNumberFormat="0" applyProtection="0">
      <alignment horizontal="left" vertical="center" indent="1"/>
    </xf>
    <xf numFmtId="4" fontId="43" fillId="81" borderId="22" applyNumberFormat="0" applyProtection="0">
      <alignment horizontal="left" vertical="center" indent="1"/>
    </xf>
    <xf numFmtId="0" fontId="59" fillId="81" borderId="22" applyNumberFormat="0" applyProtection="0">
      <alignment horizontal="left" vertical="top" indent="1"/>
    </xf>
    <xf numFmtId="0" fontId="43" fillId="81" borderId="22" applyNumberFormat="0" applyProtection="0">
      <alignment horizontal="left" vertical="top" indent="1"/>
    </xf>
    <xf numFmtId="4" fontId="61" fillId="90" borderId="19" applyNumberFormat="0" applyProtection="0">
      <alignment horizontal="left" vertical="center" indent="1"/>
    </xf>
    <xf numFmtId="4" fontId="62" fillId="90" borderId="0" applyNumberFormat="0" applyProtection="0">
      <alignment horizontal="left" vertical="center" indent="1"/>
    </xf>
    <xf numFmtId="0" fontId="22" fillId="91" borderId="20"/>
    <xf numFmtId="4" fontId="63" fillId="88" borderId="21" applyNumberFormat="0" applyProtection="0">
      <alignment horizontal="right" vertical="center"/>
    </xf>
    <xf numFmtId="4" fontId="45" fillId="86" borderId="22" applyNumberFormat="0" applyProtection="0">
      <alignment horizontal="right" vertical="center"/>
    </xf>
    <xf numFmtId="0" fontId="64" fillId="0" borderId="0" applyNumberFormat="0" applyFill="0" applyBorder="0" applyAlignment="0" applyProtection="0"/>
    <xf numFmtId="0" fontId="26" fillId="47" borderId="0" applyNumberFormat="0" applyBorder="0" applyAlignment="0" applyProtection="0"/>
    <xf numFmtId="0" fontId="47" fillId="92" borderId="0" applyNumberFormat="0" applyBorder="0" applyAlignment="0" applyProtection="0"/>
    <xf numFmtId="0" fontId="26" fillId="48" borderId="0" applyNumberFormat="0" applyBorder="0" applyAlignment="0" applyProtection="0"/>
    <xf numFmtId="0" fontId="47" fillId="93" borderId="0" applyNumberFormat="0" applyBorder="0" applyAlignment="0" applyProtection="0"/>
    <xf numFmtId="0" fontId="26" fillId="49" borderId="0" applyNumberFormat="0" applyBorder="0" applyAlignment="0" applyProtection="0"/>
    <xf numFmtId="0" fontId="47" fillId="94" borderId="0" applyNumberFormat="0" applyBorder="0" applyAlignment="0" applyProtection="0"/>
    <xf numFmtId="0" fontId="26" fillId="44" borderId="0" applyNumberFormat="0" applyBorder="0" applyAlignment="0" applyProtection="0"/>
    <xf numFmtId="0" fontId="47" fillId="95" borderId="0" applyNumberFormat="0" applyBorder="0" applyAlignment="0" applyProtection="0"/>
    <xf numFmtId="0" fontId="26" fillId="45" borderId="0" applyNumberFormat="0" applyBorder="0" applyAlignment="0" applyProtection="0"/>
    <xf numFmtId="0" fontId="47" fillId="60" borderId="0" applyNumberFormat="0" applyBorder="0" applyAlignment="0" applyProtection="0"/>
    <xf numFmtId="0" fontId="26" fillId="50" borderId="0" applyNumberFormat="0" applyBorder="0" applyAlignment="0" applyProtection="0"/>
    <xf numFmtId="0" fontId="47" fillId="96" borderId="0" applyNumberFormat="0" applyBorder="0" applyAlignment="0" applyProtection="0"/>
    <xf numFmtId="0" fontId="20" fillId="51" borderId="10" applyNumberFormat="0" applyFont="0" applyAlignment="0" applyProtection="0"/>
    <xf numFmtId="0" fontId="22" fillId="71" borderId="21" applyNumberFormat="0" applyFont="0" applyAlignment="0" applyProtection="0"/>
    <xf numFmtId="0" fontId="27" fillId="52" borderId="11" applyNumberFormat="0" applyAlignment="0" applyProtection="0"/>
    <xf numFmtId="0" fontId="65" fillId="97" borderId="21" applyNumberFormat="0" applyAlignment="0" applyProtection="0"/>
    <xf numFmtId="0" fontId="28" fillId="35" borderId="0" applyNumberFormat="0" applyBorder="0" applyAlignment="0" applyProtection="0"/>
    <xf numFmtId="0" fontId="46" fillId="69" borderId="0" applyNumberFormat="0" applyBorder="0" applyAlignment="0" applyProtection="0"/>
    <xf numFmtId="0" fontId="29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2" fillId="0" borderId="12" applyNumberFormat="0" applyFill="0" applyAlignment="0" applyProtection="0"/>
    <xf numFmtId="0" fontId="67" fillId="0" borderId="26" applyNumberFormat="0" applyFill="0" applyAlignment="0" applyProtection="0"/>
    <xf numFmtId="0" fontId="33" fillId="0" borderId="13" applyNumberFormat="0" applyFill="0" applyAlignment="0" applyProtection="0"/>
    <xf numFmtId="0" fontId="68" fillId="0" borderId="27" applyNumberFormat="0" applyFill="0" applyAlignment="0" applyProtection="0"/>
    <xf numFmtId="0" fontId="34" fillId="0" borderId="14" applyNumberFormat="0" applyFill="0" applyAlignment="0" applyProtection="0"/>
    <xf numFmtId="0" fontId="69" fillId="0" borderId="28" applyNumberFormat="0" applyFill="0" applyAlignment="0" applyProtection="0"/>
    <xf numFmtId="0" fontId="3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5" fillId="53" borderId="0" applyNumberFormat="0" applyBorder="0" applyAlignment="0" applyProtection="0"/>
    <xf numFmtId="0" fontId="70" fillId="72" borderId="0" applyNumberFormat="0" applyBorder="0" applyAlignment="0" applyProtection="0"/>
    <xf numFmtId="0" fontId="20" fillId="0" borderId="0">
      <alignment wrapText="1"/>
    </xf>
    <xf numFmtId="0" fontId="36" fillId="0" borderId="15" applyNumberFormat="0" applyFill="0" applyAlignment="0" applyProtection="0"/>
    <xf numFmtId="0" fontId="50" fillId="0" borderId="29" applyNumberFormat="0" applyFill="0" applyAlignment="0" applyProtection="0"/>
    <xf numFmtId="0" fontId="37" fillId="52" borderId="16" applyNumberFormat="0" applyAlignment="0" applyProtection="0"/>
    <xf numFmtId="0" fontId="71" fillId="97" borderId="16" applyNumberFormat="0" applyAlignment="0" applyProtection="0"/>
    <xf numFmtId="0" fontId="38" fillId="38" borderId="11" applyNumberFormat="0" applyAlignment="0" applyProtection="0"/>
    <xf numFmtId="0" fontId="72" fillId="72" borderId="21" applyNumberFormat="0" applyAlignment="0" applyProtection="0"/>
    <xf numFmtId="0" fontId="39" fillId="34" borderId="0" applyNumberFormat="0" applyBorder="0" applyAlignment="0" applyProtection="0"/>
    <xf numFmtId="0" fontId="73" fillId="71" borderId="0" applyNumberFormat="0" applyBorder="0" applyAlignment="0" applyProtection="0"/>
    <xf numFmtId="0" fontId="40" fillId="54" borderId="17" applyNumberFormat="0" applyAlignment="0" applyProtection="0"/>
    <xf numFmtId="0" fontId="74" fillId="95" borderId="17" applyNumberFormat="0" applyAlignment="0" applyProtection="0"/>
    <xf numFmtId="0" fontId="41" fillId="0" borderId="18" applyNumberFormat="0" applyFill="0" applyAlignment="0" applyProtection="0"/>
    <xf numFmtId="0" fontId="70" fillId="0" borderId="30" applyNumberFormat="0" applyFill="0" applyAlignment="0" applyProtection="0"/>
    <xf numFmtId="0" fontId="78" fillId="0" borderId="0">
      <alignment horizontal="right" wrapText="1"/>
    </xf>
    <xf numFmtId="0" fontId="1" fillId="0" borderId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25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0" fontId="18" fillId="0" borderId="0"/>
    <xf numFmtId="43" fontId="25" fillId="0" borderId="0" applyFont="0" applyFill="0" applyBorder="0" applyAlignment="0" applyProtection="0"/>
    <xf numFmtId="0" fontId="20" fillId="0" borderId="0"/>
    <xf numFmtId="0" fontId="20" fillId="0" borderId="0"/>
    <xf numFmtId="0" fontId="18" fillId="0" borderId="0"/>
    <xf numFmtId="9" fontId="18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8" borderId="8" applyNumberFormat="0" applyFont="0" applyAlignment="0" applyProtection="0"/>
    <xf numFmtId="0" fontId="79" fillId="0" borderId="0"/>
    <xf numFmtId="0" fontId="80" fillId="0" borderId="0" applyNumberFormat="0" applyFill="0" applyBorder="0" applyAlignment="0" applyProtection="0"/>
    <xf numFmtId="43" fontId="79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0" fontId="25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5" borderId="0" applyNumberFormat="0" applyBorder="0" applyAlignment="0" applyProtection="0"/>
    <xf numFmtId="0" fontId="25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5" fillId="39" borderId="0" applyNumberFormat="0" applyBorder="0" applyAlignment="0" applyProtection="0"/>
    <xf numFmtId="0" fontId="25" fillId="40" borderId="0" applyNumberFormat="0" applyBorder="0" applyAlignment="0" applyProtection="0"/>
    <xf numFmtId="0" fontId="25" fillId="41" borderId="0" applyNumberFormat="0" applyBorder="0" applyAlignment="0" applyProtection="0"/>
    <xf numFmtId="0" fontId="25" fillId="36" borderId="0" applyNumberFormat="0" applyBorder="0" applyAlignment="0" applyProtection="0"/>
    <xf numFmtId="0" fontId="25" fillId="39" borderId="0" applyNumberFormat="0" applyBorder="0" applyAlignment="0" applyProtection="0"/>
    <xf numFmtId="0" fontId="25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46" borderId="0" applyNumberFormat="0" applyBorder="0" applyAlignment="0" applyProtection="0"/>
    <xf numFmtId="0" fontId="26" fillId="47" borderId="0" applyNumberFormat="0" applyBorder="0" applyAlignment="0" applyProtection="0"/>
    <xf numFmtId="0" fontId="26" fillId="48" borderId="0" applyNumberFormat="0" applyBorder="0" applyAlignment="0" applyProtection="0"/>
    <xf numFmtId="0" fontId="26" fillId="49" borderId="0" applyNumberFormat="0" applyBorder="0" applyAlignment="0" applyProtection="0"/>
    <xf numFmtId="0" fontId="26" fillId="44" borderId="0" applyNumberFormat="0" applyBorder="0" applyAlignment="0" applyProtection="0"/>
    <xf numFmtId="0" fontId="26" fillId="45" borderId="0" applyNumberFormat="0" applyBorder="0" applyAlignment="0" applyProtection="0"/>
    <xf numFmtId="0" fontId="26" fillId="50" borderId="0" applyNumberFormat="0" applyBorder="0" applyAlignment="0" applyProtection="0"/>
    <xf numFmtId="0" fontId="39" fillId="34" borderId="0" applyNumberFormat="0" applyBorder="0" applyAlignment="0" applyProtection="0"/>
    <xf numFmtId="0" fontId="27" fillId="52" borderId="11" applyNumberFormat="0" applyAlignment="0" applyProtection="0"/>
    <xf numFmtId="0" fontId="40" fillId="54" borderId="17" applyNumberFormat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8" fillId="35" borderId="0" applyNumberFormat="0" applyBorder="0" applyAlignment="0" applyProtection="0"/>
    <xf numFmtId="0" fontId="32" fillId="0" borderId="12" applyNumberFormat="0" applyFill="0" applyAlignment="0" applyProtection="0"/>
    <xf numFmtId="0" fontId="33" fillId="0" borderId="13" applyNumberFormat="0" applyFill="0" applyAlignment="0" applyProtection="0"/>
    <xf numFmtId="0" fontId="34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38" fillId="38" borderId="11" applyNumberFormat="0" applyAlignment="0" applyProtection="0"/>
    <xf numFmtId="0" fontId="41" fillId="0" borderId="18" applyNumberFormat="0" applyFill="0" applyAlignment="0" applyProtection="0"/>
    <xf numFmtId="0" fontId="98" fillId="105" borderId="0" applyNumberFormat="0">
      <alignment horizontal="left"/>
    </xf>
    <xf numFmtId="0" fontId="35" fillId="53" borderId="0" applyNumberFormat="0" applyBorder="0" applyAlignment="0" applyProtection="0"/>
    <xf numFmtId="0" fontId="20" fillId="0" borderId="0"/>
    <xf numFmtId="0" fontId="1" fillId="0" borderId="0"/>
    <xf numFmtId="0" fontId="20" fillId="51" borderId="10" applyNumberFormat="0" applyFont="0" applyAlignment="0" applyProtection="0"/>
    <xf numFmtId="0" fontId="37" fillId="52" borderId="16" applyNumberFormat="0" applyAlignment="0" applyProtection="0"/>
    <xf numFmtId="0" fontId="31" fillId="0" borderId="0" applyNumberFormat="0" applyFill="0" applyBorder="0" applyAlignment="0" applyProtection="0"/>
    <xf numFmtId="0" fontId="36" fillId="0" borderId="15" applyNumberFormat="0" applyFill="0" applyAlignment="0" applyProtection="0"/>
    <xf numFmtId="0" fontId="29" fillId="0" borderId="0" applyNumberFormat="0" applyFill="0" applyBorder="0" applyAlignment="0" applyProtection="0"/>
  </cellStyleXfs>
  <cellXfs count="208">
    <xf numFmtId="0" fontId="0" fillId="0" borderId="0" xfId="0"/>
    <xf numFmtId="17" fontId="18" fillId="0" borderId="20" xfId="42" applyNumberFormat="1" applyBorder="1" applyAlignment="1">
      <alignment horizontal="right" vertical="center" indent="1" readingOrder="2"/>
    </xf>
    <xf numFmtId="0" fontId="0" fillId="0" borderId="0" xfId="0" applyAlignment="1">
      <alignment horizontal="center"/>
    </xf>
    <xf numFmtId="0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20" xfId="0" applyBorder="1" applyAlignment="1">
      <alignment horizontal="center"/>
    </xf>
    <xf numFmtId="169" fontId="0" fillId="0" borderId="20" xfId="1" applyNumberFormat="1" applyFont="1" applyBorder="1"/>
    <xf numFmtId="169" fontId="0" fillId="99" borderId="20" xfId="1" applyNumberFormat="1" applyFont="1" applyFill="1" applyBorder="1"/>
    <xf numFmtId="17" fontId="0" fillId="0" borderId="20" xfId="0" applyNumberFormat="1" applyBorder="1" applyAlignment="1">
      <alignment horizontal="center"/>
    </xf>
    <xf numFmtId="0" fontId="0" fillId="0" borderId="0" xfId="0" pivotButton="1"/>
    <xf numFmtId="0" fontId="82" fillId="0" borderId="0" xfId="46" applyFont="1"/>
    <xf numFmtId="43" fontId="82" fillId="0" borderId="0" xfId="46" applyNumberFormat="1" applyFont="1" applyAlignment="1">
      <alignment horizontal="center" vertical="center"/>
    </xf>
    <xf numFmtId="171" fontId="20" fillId="0" borderId="0" xfId="54" applyNumberFormat="1"/>
    <xf numFmtId="0" fontId="82" fillId="0" borderId="0" xfId="46" applyFont="1" applyAlignment="1">
      <alignment horizontal="center" vertical="center"/>
    </xf>
    <xf numFmtId="0" fontId="82" fillId="98" borderId="33" xfId="46" applyFont="1" applyFill="1" applyBorder="1"/>
    <xf numFmtId="17" fontId="82" fillId="98" borderId="33" xfId="46" applyNumberFormat="1" applyFont="1" applyFill="1" applyBorder="1" applyAlignment="1">
      <alignment horizontal="center" vertical="center" readingOrder="2"/>
    </xf>
    <xf numFmtId="0" fontId="82" fillId="100" borderId="33" xfId="46" applyNumberFormat="1" applyFont="1" applyFill="1" applyBorder="1" applyAlignment="1">
      <alignment horizontal="right" vertical="center" readingOrder="2"/>
    </xf>
    <xf numFmtId="170" fontId="82" fillId="0" borderId="33" xfId="43" applyNumberFormat="1" applyFont="1" applyFill="1" applyBorder="1" applyAlignment="1">
      <alignment horizontal="center" vertical="center"/>
    </xf>
    <xf numFmtId="170" fontId="82" fillId="0" borderId="33" xfId="43" applyNumberFormat="1" applyFont="1" applyBorder="1" applyAlignment="1">
      <alignment horizontal="right" indent="1"/>
    </xf>
    <xf numFmtId="170" fontId="82" fillId="101" borderId="33" xfId="43" applyNumberFormat="1" applyFont="1" applyFill="1" applyBorder="1" applyAlignment="1">
      <alignment horizontal="right" indent="1"/>
    </xf>
    <xf numFmtId="170" fontId="83" fillId="0" borderId="33" xfId="43" applyNumberFormat="1" applyFont="1" applyBorder="1" applyAlignment="1">
      <alignment horizontal="center" vertical="center"/>
    </xf>
    <xf numFmtId="170" fontId="82" fillId="0" borderId="34" xfId="43" applyNumberFormat="1" applyFont="1" applyBorder="1" applyAlignment="1">
      <alignment horizontal="right" indent="1"/>
    </xf>
    <xf numFmtId="170" fontId="82" fillId="0" borderId="34" xfId="43" applyNumberFormat="1" applyFont="1" applyFill="1" applyBorder="1" applyAlignment="1">
      <alignment horizontal="center" vertical="center"/>
    </xf>
    <xf numFmtId="170" fontId="82" fillId="0" borderId="35" xfId="43" applyNumberFormat="1" applyFont="1" applyBorder="1" applyAlignment="1">
      <alignment horizontal="right" indent="1"/>
    </xf>
    <xf numFmtId="17" fontId="82" fillId="98" borderId="34" xfId="46" applyNumberFormat="1" applyFont="1" applyFill="1" applyBorder="1" applyAlignment="1">
      <alignment horizontal="center" vertical="center" readingOrder="2"/>
    </xf>
    <xf numFmtId="170" fontId="82" fillId="0" borderId="20" xfId="46" applyNumberFormat="1" applyFont="1" applyBorder="1" applyAlignment="1">
      <alignment horizontal="center" vertical="center"/>
    </xf>
    <xf numFmtId="168" fontId="0" fillId="0" borderId="0" xfId="0" applyNumberFormat="1"/>
    <xf numFmtId="43" fontId="0" fillId="0" borderId="0" xfId="0" applyNumberFormat="1"/>
    <xf numFmtId="0" fontId="86" fillId="0" borderId="0" xfId="0" applyFont="1"/>
    <xf numFmtId="0" fontId="0" fillId="102" borderId="0" xfId="0" applyFill="1"/>
    <xf numFmtId="43" fontId="0" fillId="0" borderId="0" xfId="1" applyFont="1"/>
    <xf numFmtId="0" fontId="79" fillId="0" borderId="0" xfId="341"/>
    <xf numFmtId="43" fontId="0" fillId="0" borderId="0" xfId="343" applyFont="1"/>
    <xf numFmtId="169" fontId="0" fillId="0" borderId="20" xfId="343" applyNumberFormat="1" applyFont="1" applyBorder="1"/>
    <xf numFmtId="0" fontId="79" fillId="0" borderId="20" xfId="341" applyBorder="1" applyAlignment="1">
      <alignment horizontal="center"/>
    </xf>
    <xf numFmtId="169" fontId="0" fillId="99" borderId="20" xfId="343" applyNumberFormat="1" applyFont="1" applyFill="1" applyBorder="1"/>
    <xf numFmtId="17" fontId="79" fillId="0" borderId="20" xfId="341" applyNumberFormat="1" applyBorder="1" applyAlignment="1">
      <alignment horizontal="center"/>
    </xf>
    <xf numFmtId="0" fontId="79" fillId="0" borderId="0" xfId="341" applyAlignment="1">
      <alignment horizontal="center"/>
    </xf>
    <xf numFmtId="167" fontId="0" fillId="0" borderId="0" xfId="344" applyNumberFormat="1" applyFont="1" applyFill="1" applyBorder="1"/>
    <xf numFmtId="0" fontId="0" fillId="0" borderId="20" xfId="0" applyBorder="1" applyAlignment="1">
      <alignment horizontal="center"/>
    </xf>
    <xf numFmtId="17" fontId="0" fillId="0" borderId="0" xfId="0" applyNumberFormat="1"/>
    <xf numFmtId="0" fontId="0" fillId="0" borderId="0" xfId="0" applyFill="1" applyBorder="1"/>
    <xf numFmtId="0" fontId="0" fillId="0" borderId="0" xfId="0" applyFill="1"/>
    <xf numFmtId="168" fontId="0" fillId="0" borderId="0" xfId="0" applyNumberFormat="1" applyFill="1"/>
    <xf numFmtId="17" fontId="18" fillId="0" borderId="0" xfId="42" applyNumberFormat="1" applyFill="1" applyBorder="1" applyAlignment="1">
      <alignment horizontal="center" vertical="center" readingOrder="2"/>
    </xf>
    <xf numFmtId="169" fontId="0" fillId="0" borderId="0" xfId="344" applyNumberFormat="1" applyFont="1" applyFill="1" applyBorder="1"/>
    <xf numFmtId="0" fontId="0" fillId="0" borderId="0" xfId="0" applyFill="1" applyBorder="1" applyAlignment="1">
      <alignment horizontal="left"/>
    </xf>
    <xf numFmtId="0" fontId="0" fillId="0" borderId="0" xfId="0" applyNumberFormat="1" applyFill="1" applyBorder="1"/>
    <xf numFmtId="17" fontId="0" fillId="0" borderId="0" xfId="0" applyNumberFormat="1" applyFill="1" applyBorder="1" applyAlignment="1">
      <alignment horizontal="left" indent="1"/>
    </xf>
    <xf numFmtId="9" fontId="0" fillId="0" borderId="0" xfId="0" applyNumberFormat="1" applyFill="1" applyBorder="1"/>
    <xf numFmtId="169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right" indent="1"/>
    </xf>
    <xf numFmtId="168" fontId="0" fillId="0" borderId="0" xfId="1" applyNumberFormat="1" applyFont="1" applyFill="1" applyBorder="1"/>
    <xf numFmtId="0" fontId="0" fillId="0" borderId="0" xfId="0" applyFill="1" applyBorder="1" applyAlignment="1">
      <alignment horizontal="center" readingOrder="1"/>
    </xf>
    <xf numFmtId="17" fontId="18" fillId="0" borderId="0" xfId="42" applyNumberFormat="1" applyFill="1" applyBorder="1" applyAlignment="1">
      <alignment horizontal="right" vertical="center" indent="1" readingOrder="2"/>
    </xf>
    <xf numFmtId="17" fontId="81" fillId="0" borderId="0" xfId="42" applyNumberFormat="1" applyFont="1" applyFill="1" applyBorder="1" applyAlignment="1">
      <alignment horizontal="center" vertical="center" readingOrder="2"/>
    </xf>
    <xf numFmtId="0" fontId="79" fillId="0" borderId="0" xfId="341" applyFill="1" applyBorder="1"/>
    <xf numFmtId="169" fontId="0" fillId="0" borderId="0" xfId="343" applyNumberFormat="1" applyFont="1" applyFill="1" applyBorder="1"/>
    <xf numFmtId="169" fontId="14" fillId="0" borderId="0" xfId="343" applyNumberFormat="1" applyFont="1" applyFill="1" applyBorder="1"/>
    <xf numFmtId="0" fontId="88" fillId="0" borderId="0" xfId="0" applyFont="1" applyFill="1" applyBorder="1" applyAlignment="1"/>
    <xf numFmtId="0" fontId="89" fillId="0" borderId="0" xfId="0" applyFont="1" applyFill="1" applyBorder="1" applyAlignment="1"/>
    <xf numFmtId="173" fontId="86" fillId="0" borderId="0" xfId="0" applyNumberFormat="1" applyFont="1" applyFill="1" applyBorder="1"/>
    <xf numFmtId="0" fontId="0" fillId="102" borderId="0" xfId="0" applyFill="1" applyBorder="1"/>
    <xf numFmtId="0" fontId="0" fillId="0" borderId="0" xfId="0" applyBorder="1"/>
    <xf numFmtId="0" fontId="90" fillId="104" borderId="36" xfId="0" applyFont="1" applyFill="1" applyBorder="1" applyAlignment="1"/>
    <xf numFmtId="0" fontId="92" fillId="104" borderId="32" xfId="0" applyFont="1" applyFill="1" applyBorder="1" applyAlignment="1">
      <alignment vertical="center"/>
    </xf>
    <xf numFmtId="0" fontId="91" fillId="102" borderId="37" xfId="0" applyFont="1" applyFill="1" applyBorder="1" applyAlignment="1">
      <alignment vertical="top"/>
    </xf>
    <xf numFmtId="0" fontId="91" fillId="102" borderId="37" xfId="0" applyFont="1" applyFill="1" applyBorder="1"/>
    <xf numFmtId="0" fontId="88" fillId="102" borderId="36" xfId="0" applyFont="1" applyFill="1" applyBorder="1" applyAlignment="1">
      <alignment vertical="top"/>
    </xf>
    <xf numFmtId="0" fontId="92" fillId="102" borderId="36" xfId="0" applyFont="1" applyFill="1" applyBorder="1"/>
    <xf numFmtId="168" fontId="94" fillId="102" borderId="36" xfId="1" applyNumberFormat="1" applyFont="1" applyFill="1" applyBorder="1" applyAlignment="1">
      <alignment horizontal="center"/>
    </xf>
    <xf numFmtId="0" fontId="92" fillId="102" borderId="37" xfId="0" applyFont="1" applyFill="1" applyBorder="1" applyAlignment="1">
      <alignment vertical="top"/>
    </xf>
    <xf numFmtId="0" fontId="92" fillId="102" borderId="0" xfId="0" applyFont="1" applyFill="1" applyBorder="1" applyAlignment="1">
      <alignment horizontal="right" vertical="center"/>
    </xf>
    <xf numFmtId="168" fontId="94" fillId="102" borderId="0" xfId="1" applyNumberFormat="1" applyFont="1" applyFill="1" applyBorder="1" applyAlignment="1">
      <alignment horizontal="center"/>
    </xf>
    <xf numFmtId="0" fontId="92" fillId="102" borderId="0" xfId="0" applyFont="1" applyFill="1" applyBorder="1" applyAlignment="1">
      <alignment vertical="top"/>
    </xf>
    <xf numFmtId="0" fontId="92" fillId="102" borderId="36" xfId="0" applyFont="1" applyFill="1" applyBorder="1" applyAlignment="1">
      <alignment vertical="top"/>
    </xf>
    <xf numFmtId="0" fontId="91" fillId="102" borderId="32" xfId="0" applyFont="1" applyFill="1" applyBorder="1" applyAlignment="1">
      <alignment horizontal="right" vertical="center"/>
    </xf>
    <xf numFmtId="0" fontId="92" fillId="102" borderId="32" xfId="0" applyFont="1" applyFill="1" applyBorder="1" applyAlignment="1">
      <alignment horizontal="right" vertical="center"/>
    </xf>
    <xf numFmtId="168" fontId="93" fillId="102" borderId="32" xfId="1" applyNumberFormat="1" applyFont="1" applyFill="1" applyBorder="1" applyAlignment="1">
      <alignment horizontal="center"/>
    </xf>
    <xf numFmtId="0" fontId="97" fillId="102" borderId="0" xfId="0" applyFont="1" applyFill="1" applyAlignment="1">
      <alignment horizontal="right" readingOrder="2"/>
    </xf>
    <xf numFmtId="0" fontId="97" fillId="102" borderId="37" xfId="0" applyFont="1" applyFill="1" applyBorder="1" applyAlignment="1">
      <alignment readingOrder="2"/>
    </xf>
    <xf numFmtId="0" fontId="97" fillId="102" borderId="0" xfId="0" applyFont="1" applyFill="1" applyAlignment="1">
      <alignment horizontal="right" vertical="center" wrapText="1" readingOrder="2"/>
    </xf>
    <xf numFmtId="0" fontId="0" fillId="102" borderId="0" xfId="0" applyFont="1" applyFill="1" applyAlignment="1">
      <alignment horizontal="right" vertical="center" wrapText="1" readingOrder="2"/>
    </xf>
    <xf numFmtId="0" fontId="0" fillId="102" borderId="0" xfId="0" applyFont="1" applyFill="1" applyAlignment="1">
      <alignment horizontal="right" readingOrder="2"/>
    </xf>
    <xf numFmtId="0" fontId="97" fillId="0" borderId="0" xfId="0" applyFont="1"/>
    <xf numFmtId="49" fontId="92" fillId="104" borderId="32" xfId="0" applyNumberFormat="1" applyFont="1" applyFill="1" applyBorder="1" applyAlignment="1">
      <alignment vertical="center"/>
    </xf>
    <xf numFmtId="49" fontId="91" fillId="104" borderId="36" xfId="0" applyNumberFormat="1" applyFont="1" applyFill="1" applyBorder="1" applyAlignment="1">
      <alignment horizontal="center"/>
    </xf>
    <xf numFmtId="43" fontId="93" fillId="102" borderId="37" xfId="1" applyNumberFormat="1" applyFont="1" applyFill="1" applyBorder="1" applyAlignment="1">
      <alignment horizontal="center"/>
    </xf>
    <xf numFmtId="0" fontId="99" fillId="0" borderId="0" xfId="0" applyFont="1"/>
    <xf numFmtId="0" fontId="86" fillId="106" borderId="20" xfId="0" applyFont="1" applyFill="1" applyBorder="1"/>
    <xf numFmtId="0" fontId="86" fillId="106" borderId="20" xfId="0" applyFont="1" applyFill="1" applyBorder="1" applyAlignment="1">
      <alignment horizontal="center"/>
    </xf>
    <xf numFmtId="0" fontId="86" fillId="106" borderId="20" xfId="341" applyFont="1" applyFill="1" applyBorder="1"/>
    <xf numFmtId="0" fontId="86" fillId="106" borderId="20" xfId="341" applyFont="1" applyFill="1" applyBorder="1" applyAlignment="1">
      <alignment horizontal="center"/>
    </xf>
    <xf numFmtId="0" fontId="86" fillId="0" borderId="0" xfId="341" applyFont="1"/>
    <xf numFmtId="0" fontId="0" fillId="0" borderId="0" xfId="0" quotePrefix="1"/>
    <xf numFmtId="19" fontId="0" fillId="0" borderId="0" xfId="0" applyNumberFormat="1"/>
    <xf numFmtId="22" fontId="0" fillId="0" borderId="0" xfId="0" applyNumberFormat="1"/>
    <xf numFmtId="167" fontId="0" fillId="0" borderId="0" xfId="344" applyNumberFormat="1" applyFont="1"/>
    <xf numFmtId="169" fontId="0" fillId="0" borderId="0" xfId="0" applyNumberFormat="1"/>
    <xf numFmtId="1" fontId="0" fillId="0" borderId="0" xfId="0" applyNumberFormat="1"/>
    <xf numFmtId="169" fontId="79" fillId="0" borderId="0" xfId="341" applyNumberFormat="1"/>
    <xf numFmtId="0" fontId="0" fillId="0" borderId="0" xfId="0" applyFill="1" applyAlignment="1">
      <alignment horizontal="center"/>
    </xf>
    <xf numFmtId="0" fontId="87" fillId="103" borderId="39" xfId="0" applyFont="1" applyFill="1" applyBorder="1" applyAlignment="1">
      <alignment horizontal="center" wrapText="1"/>
    </xf>
    <xf numFmtId="0" fontId="87" fillId="103" borderId="40" xfId="0" applyFont="1" applyFill="1" applyBorder="1" applyAlignment="1">
      <alignment horizontal="center" wrapText="1"/>
    </xf>
    <xf numFmtId="0" fontId="87" fillId="103" borderId="41" xfId="0" applyFont="1" applyFill="1" applyBorder="1" applyAlignment="1">
      <alignment horizontal="center" wrapText="1"/>
    </xf>
    <xf numFmtId="17" fontId="100" fillId="0" borderId="38" xfId="42" applyNumberFormat="1" applyFont="1" applyBorder="1" applyAlignment="1">
      <alignment horizontal="center" vertical="center" readingOrder="2"/>
    </xf>
    <xf numFmtId="168" fontId="101" fillId="0" borderId="20" xfId="1" applyNumberFormat="1" applyFont="1" applyBorder="1"/>
    <xf numFmtId="168" fontId="101" fillId="0" borderId="31" xfId="1" applyNumberFormat="1" applyFont="1" applyBorder="1"/>
    <xf numFmtId="17" fontId="100" fillId="0" borderId="42" xfId="42" applyNumberFormat="1" applyFont="1" applyBorder="1" applyAlignment="1">
      <alignment horizontal="center" vertical="center" readingOrder="2"/>
    </xf>
    <xf numFmtId="168" fontId="101" fillId="0" borderId="43" xfId="1" applyNumberFormat="1" applyFont="1" applyBorder="1"/>
    <xf numFmtId="168" fontId="101" fillId="0" borderId="44" xfId="1" applyNumberFormat="1" applyFont="1" applyBorder="1"/>
    <xf numFmtId="0" fontId="102" fillId="103" borderId="39" xfId="345" applyFont="1" applyFill="1" applyBorder="1" applyAlignment="1">
      <alignment horizontal="center"/>
    </xf>
    <xf numFmtId="0" fontId="102" fillId="103" borderId="40" xfId="345" applyFont="1" applyFill="1" applyBorder="1" applyAlignment="1">
      <alignment horizontal="center" wrapText="1"/>
    </xf>
    <xf numFmtId="0" fontId="102" fillId="103" borderId="40" xfId="345" applyFont="1" applyFill="1" applyBorder="1" applyAlignment="1">
      <alignment horizontal="center"/>
    </xf>
    <xf numFmtId="0" fontId="102" fillId="103" borderId="41" xfId="345" applyFont="1" applyFill="1" applyBorder="1" applyAlignment="1">
      <alignment horizontal="center"/>
    </xf>
    <xf numFmtId="17" fontId="103" fillId="0" borderId="38" xfId="42" applyNumberFormat="1" applyFont="1" applyBorder="1" applyAlignment="1">
      <alignment horizontal="center" vertical="center" readingOrder="2"/>
    </xf>
    <xf numFmtId="168" fontId="104" fillId="0" borderId="20" xfId="1" applyNumberFormat="1" applyFont="1" applyBorder="1"/>
    <xf numFmtId="168" fontId="104" fillId="0" borderId="31" xfId="1" applyNumberFormat="1" applyFont="1" applyBorder="1"/>
    <xf numFmtId="17" fontId="103" fillId="0" borderId="42" xfId="42" applyNumberFormat="1" applyFont="1" applyBorder="1" applyAlignment="1">
      <alignment horizontal="center" vertical="center" readingOrder="2"/>
    </xf>
    <xf numFmtId="168" fontId="104" fillId="0" borderId="43" xfId="1" applyNumberFormat="1" applyFont="1" applyBorder="1"/>
    <xf numFmtId="168" fontId="104" fillId="0" borderId="44" xfId="1" applyNumberFormat="1" applyFont="1" applyBorder="1"/>
    <xf numFmtId="17" fontId="102" fillId="106" borderId="39" xfId="42" applyNumberFormat="1" applyFont="1" applyFill="1" applyBorder="1" applyAlignment="1">
      <alignment horizontal="center" readingOrder="2"/>
    </xf>
    <xf numFmtId="0" fontId="102" fillId="106" borderId="40" xfId="0" applyFont="1" applyFill="1" applyBorder="1" applyAlignment="1">
      <alignment horizontal="center" wrapText="1"/>
    </xf>
    <xf numFmtId="0" fontId="102" fillId="103" borderId="40" xfId="0" applyFont="1" applyFill="1" applyBorder="1" applyAlignment="1">
      <alignment horizontal="center" wrapText="1"/>
    </xf>
    <xf numFmtId="0" fontId="102" fillId="103" borderId="41" xfId="0" applyFont="1" applyFill="1" applyBorder="1" applyAlignment="1">
      <alignment horizontal="center" wrapText="1"/>
    </xf>
    <xf numFmtId="17" fontId="103" fillId="0" borderId="38" xfId="42" applyNumberFormat="1" applyFont="1" applyBorder="1" applyAlignment="1">
      <alignment horizontal="right" vertical="center" indent="1" readingOrder="2"/>
    </xf>
    <xf numFmtId="169" fontId="104" fillId="0" borderId="20" xfId="1" applyNumberFormat="1" applyFont="1" applyBorder="1"/>
    <xf numFmtId="9" fontId="104" fillId="0" borderId="31" xfId="344" applyFont="1" applyBorder="1"/>
    <xf numFmtId="17" fontId="103" fillId="0" borderId="42" xfId="42" applyNumberFormat="1" applyFont="1" applyBorder="1" applyAlignment="1">
      <alignment horizontal="right" vertical="center" indent="1" readingOrder="2"/>
    </xf>
    <xf numFmtId="169" fontId="104" fillId="0" borderId="43" xfId="1" applyNumberFormat="1" applyFont="1" applyBorder="1"/>
    <xf numFmtId="9" fontId="104" fillId="0" borderId="44" xfId="344" applyFont="1" applyBorder="1"/>
    <xf numFmtId="17" fontId="102" fillId="106" borderId="39" xfId="42" applyNumberFormat="1" applyFont="1" applyFill="1" applyBorder="1" applyAlignment="1">
      <alignment horizontal="center" vertical="center" readingOrder="2"/>
    </xf>
    <xf numFmtId="17" fontId="102" fillId="106" borderId="40" xfId="42" applyNumberFormat="1" applyFont="1" applyFill="1" applyBorder="1" applyAlignment="1">
      <alignment horizontal="center" vertical="center" readingOrder="2"/>
    </xf>
    <xf numFmtId="17" fontId="102" fillId="106" borderId="41" xfId="42" applyNumberFormat="1" applyFont="1" applyFill="1" applyBorder="1" applyAlignment="1">
      <alignment horizontal="center" vertical="center" readingOrder="2"/>
    </xf>
    <xf numFmtId="168" fontId="104" fillId="0" borderId="38" xfId="1" applyNumberFormat="1" applyFont="1" applyBorder="1"/>
    <xf numFmtId="17" fontId="103" fillId="0" borderId="31" xfId="42" applyNumberFormat="1" applyFont="1" applyBorder="1" applyAlignment="1">
      <alignment horizontal="right" vertical="center" readingOrder="2"/>
    </xf>
    <xf numFmtId="168" fontId="104" fillId="0" borderId="38" xfId="0" applyNumberFormat="1" applyFont="1" applyBorder="1"/>
    <xf numFmtId="17" fontId="104" fillId="0" borderId="31" xfId="0" applyNumberFormat="1" applyFont="1" applyBorder="1" applyAlignment="1">
      <alignment horizontal="right"/>
    </xf>
    <xf numFmtId="168" fontId="104" fillId="0" borderId="42" xfId="1" applyNumberFormat="1" applyFont="1" applyBorder="1"/>
    <xf numFmtId="17" fontId="103" fillId="0" borderId="44" xfId="42" applyNumberFormat="1" applyFont="1" applyBorder="1" applyAlignment="1">
      <alignment horizontal="right" vertical="center" readingOrder="2"/>
    </xf>
    <xf numFmtId="0" fontId="86" fillId="106" borderId="39" xfId="0" applyFont="1" applyFill="1" applyBorder="1"/>
    <xf numFmtId="0" fontId="86" fillId="106" borderId="40" xfId="0" applyFont="1" applyFill="1" applyBorder="1" applyAlignment="1">
      <alignment horizontal="center"/>
    </xf>
    <xf numFmtId="0" fontId="86" fillId="106" borderId="41" xfId="0" applyFont="1" applyFill="1" applyBorder="1" applyAlignment="1">
      <alignment horizontal="center"/>
    </xf>
    <xf numFmtId="0" fontId="105" fillId="106" borderId="39" xfId="0" applyFont="1" applyFill="1" applyBorder="1"/>
    <xf numFmtId="0" fontId="105" fillId="106" borderId="40" xfId="0" applyFont="1" applyFill="1" applyBorder="1" applyAlignment="1">
      <alignment horizontal="center"/>
    </xf>
    <xf numFmtId="0" fontId="105" fillId="106" borderId="41" xfId="0" applyFont="1" applyFill="1" applyBorder="1" applyAlignment="1">
      <alignment horizontal="center"/>
    </xf>
    <xf numFmtId="0" fontId="16" fillId="106" borderId="40" xfId="0" applyFont="1" applyFill="1" applyBorder="1" applyAlignment="1">
      <alignment horizontal="center" vertical="center"/>
    </xf>
    <xf numFmtId="0" fontId="16" fillId="106" borderId="41" xfId="0" applyFont="1" applyFill="1" applyBorder="1" applyAlignment="1">
      <alignment horizontal="center" vertical="center"/>
    </xf>
    <xf numFmtId="0" fontId="86" fillId="106" borderId="39" xfId="0" applyFont="1" applyFill="1" applyBorder="1" applyAlignment="1"/>
    <xf numFmtId="0" fontId="86" fillId="106" borderId="40" xfId="0" applyNumberFormat="1" applyFont="1" applyFill="1" applyBorder="1" applyAlignment="1">
      <alignment horizontal="center" vertical="center" wrapText="1"/>
    </xf>
    <xf numFmtId="0" fontId="86" fillId="106" borderId="41" xfId="0" applyFont="1" applyFill="1" applyBorder="1" applyAlignment="1">
      <alignment horizontal="center" vertical="center"/>
    </xf>
    <xf numFmtId="0" fontId="86" fillId="106" borderId="39" xfId="0" applyFont="1" applyFill="1" applyBorder="1" applyAlignment="1">
      <alignment horizontal="center" vertical="center"/>
    </xf>
    <xf numFmtId="0" fontId="105" fillId="106" borderId="40" xfId="0" applyFont="1" applyFill="1" applyBorder="1"/>
    <xf numFmtId="0" fontId="105" fillId="106" borderId="41" xfId="0" applyFont="1" applyFill="1" applyBorder="1"/>
    <xf numFmtId="17" fontId="103" fillId="0" borderId="32" xfId="42" applyNumberFormat="1" applyFont="1" applyBorder="1" applyAlignment="1">
      <alignment horizontal="center" vertical="center" readingOrder="2"/>
    </xf>
    <xf numFmtId="17" fontId="103" fillId="0" borderId="37" xfId="42" applyNumberFormat="1" applyFont="1" applyBorder="1" applyAlignment="1">
      <alignment horizontal="center" vertical="center" readingOrder="2"/>
    </xf>
    <xf numFmtId="0" fontId="102" fillId="103" borderId="39" xfId="0" applyFont="1" applyFill="1" applyBorder="1" applyAlignment="1">
      <alignment horizontal="center" wrapText="1"/>
    </xf>
    <xf numFmtId="168" fontId="104" fillId="0" borderId="20" xfId="0" applyNumberFormat="1" applyFont="1" applyBorder="1"/>
    <xf numFmtId="168" fontId="104" fillId="0" borderId="31" xfId="0" applyNumberFormat="1" applyFont="1" applyBorder="1"/>
    <xf numFmtId="0" fontId="104" fillId="0" borderId="20" xfId="0" applyFont="1" applyBorder="1"/>
    <xf numFmtId="0" fontId="104" fillId="0" borderId="31" xfId="0" applyFont="1" applyBorder="1"/>
    <xf numFmtId="168" fontId="104" fillId="0" borderId="43" xfId="0" applyNumberFormat="1" applyFont="1" applyBorder="1"/>
    <xf numFmtId="168" fontId="104" fillId="0" borderId="44" xfId="0" applyNumberFormat="1" applyFont="1" applyBorder="1"/>
    <xf numFmtId="17" fontId="102" fillId="106" borderId="38" xfId="42" applyNumberFormat="1" applyFont="1" applyFill="1" applyBorder="1" applyAlignment="1">
      <alignment horizontal="center" vertical="center" readingOrder="2"/>
    </xf>
    <xf numFmtId="17" fontId="102" fillId="106" borderId="42" xfId="42" applyNumberFormat="1" applyFont="1" applyFill="1" applyBorder="1" applyAlignment="1">
      <alignment horizontal="center" vertical="center" readingOrder="2"/>
    </xf>
    <xf numFmtId="0" fontId="105" fillId="106" borderId="40" xfId="0" applyFont="1" applyFill="1" applyBorder="1" applyAlignment="1">
      <alignment horizontal="center" wrapText="1"/>
    </xf>
    <xf numFmtId="172" fontId="105" fillId="0" borderId="42" xfId="0" applyNumberFormat="1" applyFont="1" applyFill="1" applyBorder="1" applyAlignment="1">
      <alignment horizontal="right" indent="1"/>
    </xf>
    <xf numFmtId="168" fontId="104" fillId="0" borderId="43" xfId="1" applyNumberFormat="1" applyFont="1" applyFill="1" applyBorder="1"/>
    <xf numFmtId="168" fontId="104" fillId="0" borderId="44" xfId="1" applyNumberFormat="1" applyFont="1" applyFill="1" applyBorder="1" applyAlignment="1">
      <alignment horizontal="right" indent="1"/>
    </xf>
    <xf numFmtId="0" fontId="105" fillId="106" borderId="39" xfId="341" applyFont="1" applyFill="1" applyBorder="1" applyAlignment="1">
      <alignment horizontal="center"/>
    </xf>
    <xf numFmtId="0" fontId="105" fillId="106" borderId="40" xfId="341" applyFont="1" applyFill="1" applyBorder="1" applyAlignment="1">
      <alignment horizontal="center"/>
    </xf>
    <xf numFmtId="0" fontId="105" fillId="106" borderId="41" xfId="341" applyFont="1" applyFill="1" applyBorder="1" applyAlignment="1">
      <alignment horizontal="center"/>
    </xf>
    <xf numFmtId="0" fontId="105" fillId="106" borderId="38" xfId="341" applyFont="1" applyFill="1" applyBorder="1" applyAlignment="1">
      <alignment horizontal="center"/>
    </xf>
    <xf numFmtId="0" fontId="105" fillId="106" borderId="42" xfId="341" applyFont="1" applyFill="1" applyBorder="1" applyAlignment="1">
      <alignment horizontal="center"/>
    </xf>
    <xf numFmtId="0" fontId="105" fillId="106" borderId="40" xfId="341" applyFont="1" applyFill="1" applyBorder="1"/>
    <xf numFmtId="0" fontId="105" fillId="106" borderId="41" xfId="341" applyFont="1" applyFill="1" applyBorder="1"/>
    <xf numFmtId="0" fontId="105" fillId="106" borderId="38" xfId="341" applyFont="1" applyFill="1" applyBorder="1"/>
    <xf numFmtId="0" fontId="105" fillId="106" borderId="42" xfId="341" applyFont="1" applyFill="1" applyBorder="1"/>
    <xf numFmtId="0" fontId="107" fillId="106" borderId="41" xfId="0" applyFont="1" applyFill="1" applyBorder="1" applyAlignment="1">
      <alignment horizontal="center" vertical="center" readingOrder="2"/>
    </xf>
    <xf numFmtId="17" fontId="100" fillId="0" borderId="38" xfId="42" applyNumberFormat="1" applyFont="1" applyBorder="1" applyAlignment="1">
      <alignment horizontal="right" vertical="center" indent="1" readingOrder="2"/>
    </xf>
    <xf numFmtId="168" fontId="109" fillId="0" borderId="20" xfId="1" applyNumberFormat="1" applyFont="1" applyBorder="1"/>
    <xf numFmtId="168" fontId="109" fillId="0" borderId="31" xfId="1" applyNumberFormat="1" applyFont="1" applyBorder="1"/>
    <xf numFmtId="17" fontId="100" fillId="0" borderId="42" xfId="42" applyNumberFormat="1" applyFont="1" applyBorder="1" applyAlignment="1">
      <alignment horizontal="right" vertical="center" indent="1" readingOrder="2"/>
    </xf>
    <xf numFmtId="14" fontId="101" fillId="0" borderId="38" xfId="0" applyNumberFormat="1" applyFont="1" applyBorder="1"/>
    <xf numFmtId="14" fontId="101" fillId="0" borderId="42" xfId="0" applyNumberFormat="1" applyFont="1" applyBorder="1"/>
    <xf numFmtId="169" fontId="101" fillId="0" borderId="20" xfId="1" applyNumberFormat="1" applyFont="1" applyBorder="1"/>
    <xf numFmtId="169" fontId="101" fillId="0" borderId="43" xfId="1" applyNumberFormat="1" applyFont="1" applyBorder="1"/>
    <xf numFmtId="0" fontId="105" fillId="106" borderId="20" xfId="0" applyFont="1" applyFill="1" applyBorder="1" applyAlignment="1">
      <alignment horizontal="center"/>
    </xf>
    <xf numFmtId="0" fontId="105" fillId="0" borderId="38" xfId="0" applyFont="1" applyFill="1" applyBorder="1" applyAlignment="1">
      <alignment horizontal="center"/>
    </xf>
    <xf numFmtId="0" fontId="105" fillId="0" borderId="38" xfId="0" applyFont="1" applyFill="1" applyBorder="1"/>
    <xf numFmtId="0" fontId="105" fillId="0" borderId="42" xfId="0" applyFont="1" applyFill="1" applyBorder="1" applyAlignment="1">
      <alignment horizontal="center"/>
    </xf>
    <xf numFmtId="17" fontId="102" fillId="106" borderId="20" xfId="42" applyNumberFormat="1" applyFont="1" applyFill="1" applyBorder="1" applyAlignment="1">
      <alignment horizontal="center" vertical="center" readingOrder="2"/>
    </xf>
    <xf numFmtId="17" fontId="111" fillId="106" borderId="41" xfId="42" applyNumberFormat="1" applyFont="1" applyFill="1" applyBorder="1" applyAlignment="1">
      <alignment horizontal="center" vertical="center" readingOrder="2"/>
    </xf>
    <xf numFmtId="17" fontId="112" fillId="106" borderId="39" xfId="42" applyNumberFormat="1" applyFont="1" applyFill="1" applyBorder="1" applyAlignment="1">
      <alignment horizontal="center" vertical="center" readingOrder="2"/>
    </xf>
    <xf numFmtId="0" fontId="113" fillId="106" borderId="39" xfId="0" applyFont="1" applyFill="1" applyBorder="1" applyAlignment="1">
      <alignment horizontal="center"/>
    </xf>
    <xf numFmtId="0" fontId="113" fillId="106" borderId="39" xfId="341" applyFont="1" applyFill="1" applyBorder="1"/>
    <xf numFmtId="17" fontId="111" fillId="106" borderId="39" xfId="42" applyNumberFormat="1" applyFont="1" applyFill="1" applyBorder="1" applyAlignment="1">
      <alignment horizontal="center" vertical="center" readingOrder="2"/>
    </xf>
    <xf numFmtId="168" fontId="106" fillId="0" borderId="20" xfId="1" applyNumberFormat="1" applyFont="1" applyFill="1" applyBorder="1"/>
    <xf numFmtId="168" fontId="104" fillId="0" borderId="20" xfId="343" applyNumberFormat="1" applyFont="1" applyBorder="1"/>
    <xf numFmtId="168" fontId="104" fillId="0" borderId="31" xfId="343" applyNumberFormat="1" applyFont="1" applyBorder="1"/>
    <xf numFmtId="168" fontId="104" fillId="0" borderId="43" xfId="343" applyNumberFormat="1" applyFont="1" applyBorder="1"/>
    <xf numFmtId="168" fontId="104" fillId="0" borderId="44" xfId="343" applyNumberFormat="1" applyFont="1" applyBorder="1"/>
    <xf numFmtId="168" fontId="108" fillId="0" borderId="31" xfId="1" applyNumberFormat="1" applyFont="1" applyBorder="1" applyAlignment="1">
      <alignment horizontal="left" vertical="center" readingOrder="1"/>
    </xf>
    <xf numFmtId="168" fontId="110" fillId="0" borderId="20" xfId="343" applyNumberFormat="1" applyFont="1" applyBorder="1"/>
    <xf numFmtId="168" fontId="103" fillId="0" borderId="31" xfId="1" applyNumberFormat="1" applyFont="1" applyBorder="1" applyAlignment="1">
      <alignment horizontal="left" vertical="center" readingOrder="1"/>
    </xf>
    <xf numFmtId="168" fontId="108" fillId="0" borderId="44" xfId="1" applyNumberFormat="1" applyFont="1" applyBorder="1" applyAlignment="1">
      <alignment horizontal="left" vertical="center" readingOrder="1"/>
    </xf>
  </cellXfs>
  <cellStyles count="394">
    <cellStyle name="=C:\WINNT\SYSTEM32\COMMAND.COM" xfId="60"/>
    <cellStyle name="20% - Accent1" xfId="346"/>
    <cellStyle name="20% - Accent2" xfId="347"/>
    <cellStyle name="20% - Accent3" xfId="348"/>
    <cellStyle name="20% - Accent4" xfId="349"/>
    <cellStyle name="20% - Accent5" xfId="350"/>
    <cellStyle name="20% - Accent6" xfId="351"/>
    <cellStyle name="20% - הדגשה1" xfId="19" builtinId="30" customBuiltin="1"/>
    <cellStyle name="20% - הדגשה1 2" xfId="61"/>
    <cellStyle name="20% - הדגשה2" xfId="23" builtinId="34" customBuiltin="1"/>
    <cellStyle name="20% - הדגשה2 2" xfId="62"/>
    <cellStyle name="20% - הדגשה3" xfId="27" builtinId="38" customBuiltin="1"/>
    <cellStyle name="20% - הדגשה3 2" xfId="63"/>
    <cellStyle name="20% - הדגשה4" xfId="31" builtinId="42" customBuiltin="1"/>
    <cellStyle name="20% - הדגשה4 2" xfId="64"/>
    <cellStyle name="20% - הדגשה5" xfId="35" builtinId="46" customBuiltin="1"/>
    <cellStyle name="20% - הדגשה5 2" xfId="65"/>
    <cellStyle name="20% - הדגשה6" xfId="39" builtinId="50" customBuiltin="1"/>
    <cellStyle name="20% - הדגשה6 2" xfId="66"/>
    <cellStyle name="40% - Accent1" xfId="352"/>
    <cellStyle name="40% - Accent2" xfId="353"/>
    <cellStyle name="40% - Accent3" xfId="354"/>
    <cellStyle name="40% - Accent4" xfId="355"/>
    <cellStyle name="40% - Accent5" xfId="356"/>
    <cellStyle name="40% - Accent6" xfId="357"/>
    <cellStyle name="40% - הדגשה1" xfId="20" builtinId="31" customBuiltin="1"/>
    <cellStyle name="40% - הדגשה1 2" xfId="67"/>
    <cellStyle name="40% - הדגשה2" xfId="24" builtinId="35" customBuiltin="1"/>
    <cellStyle name="40% - הדגשה2 2" xfId="68"/>
    <cellStyle name="40% - הדגשה3" xfId="28" builtinId="39" customBuiltin="1"/>
    <cellStyle name="40% - הדגשה3 2" xfId="69"/>
    <cellStyle name="40% - הדגשה4" xfId="32" builtinId="43" customBuiltin="1"/>
    <cellStyle name="40% - הדגשה4 2" xfId="70"/>
    <cellStyle name="40% - הדגשה5" xfId="36" builtinId="47" customBuiltin="1"/>
    <cellStyle name="40% - הדגשה5 2" xfId="71"/>
    <cellStyle name="40% - הדגשה6" xfId="40" builtinId="51" customBuiltin="1"/>
    <cellStyle name="40% - הדגשה6 2" xfId="72"/>
    <cellStyle name="60% - Accent1" xfId="358"/>
    <cellStyle name="60% - Accent2" xfId="359"/>
    <cellStyle name="60% - Accent3" xfId="360"/>
    <cellStyle name="60% - Accent4" xfId="361"/>
    <cellStyle name="60% - Accent5" xfId="362"/>
    <cellStyle name="60% - Accent6" xfId="363"/>
    <cellStyle name="60% - הדגשה1" xfId="21" builtinId="32" customBuiltin="1"/>
    <cellStyle name="60% - הדגשה1 2" xfId="73"/>
    <cellStyle name="60% - הדגשה2" xfId="25" builtinId="36" customBuiltin="1"/>
    <cellStyle name="60% - הדגשה2 2" xfId="74"/>
    <cellStyle name="60% - הדגשה3" xfId="29" builtinId="40" customBuiltin="1"/>
    <cellStyle name="60% - הדגשה3 2" xfId="75"/>
    <cellStyle name="60% - הדגשה4" xfId="33" builtinId="44" customBuiltin="1"/>
    <cellStyle name="60% - הדגשה4 2" xfId="76"/>
    <cellStyle name="60% - הדגשה5" xfId="37" builtinId="48" customBuiltin="1"/>
    <cellStyle name="60% - הדגשה5 2" xfId="77"/>
    <cellStyle name="60% - הדגשה6" xfId="41" builtinId="52" customBuiltin="1"/>
    <cellStyle name="60% - הדגשה6 2" xfId="78"/>
    <cellStyle name="Accent1" xfId="364"/>
    <cellStyle name="Accent1 - 20%" xfId="79"/>
    <cellStyle name="Accent1 - 20% 2" xfId="80"/>
    <cellStyle name="Accent1 - 40%" xfId="81"/>
    <cellStyle name="Accent1 - 40% 2" xfId="82"/>
    <cellStyle name="Accent1 - 60%" xfId="83"/>
    <cellStyle name="Accent1 - 60% 2" xfId="84"/>
    <cellStyle name="Accent2" xfId="365"/>
    <cellStyle name="Accent2 - 20%" xfId="85"/>
    <cellStyle name="Accent2 - 20% 2" xfId="86"/>
    <cellStyle name="Accent2 - 40%" xfId="87"/>
    <cellStyle name="Accent2 - 40% 2" xfId="88"/>
    <cellStyle name="Accent2 - 60%" xfId="89"/>
    <cellStyle name="Accent2 - 60% 2" xfId="90"/>
    <cellStyle name="Accent3" xfId="366"/>
    <cellStyle name="Accent3 - 20%" xfId="91"/>
    <cellStyle name="Accent3 - 20% 2" xfId="92"/>
    <cellStyle name="Accent3 - 40%" xfId="93"/>
    <cellStyle name="Accent3 - 40% 2" xfId="94"/>
    <cellStyle name="Accent3 - 60%" xfId="95"/>
    <cellStyle name="Accent3 - 60% 2" xfId="96"/>
    <cellStyle name="Accent4" xfId="367"/>
    <cellStyle name="Accent4 - 20%" xfId="97"/>
    <cellStyle name="Accent4 - 20% 2" xfId="98"/>
    <cellStyle name="Accent4 - 40%" xfId="99"/>
    <cellStyle name="Accent4 - 40% 2" xfId="100"/>
    <cellStyle name="Accent4 - 60%" xfId="101"/>
    <cellStyle name="Accent4 - 60% 2" xfId="102"/>
    <cellStyle name="Accent5" xfId="368"/>
    <cellStyle name="Accent5 - 20%" xfId="103"/>
    <cellStyle name="Accent5 - 20% 2" xfId="104"/>
    <cellStyle name="Accent5 - 40%" xfId="105"/>
    <cellStyle name="Accent5 - 60%" xfId="106"/>
    <cellStyle name="Accent5 - 60% 2" xfId="107"/>
    <cellStyle name="Accent6" xfId="369"/>
    <cellStyle name="Accent6 - 20%" xfId="108"/>
    <cellStyle name="Accent6 - 40%" xfId="109"/>
    <cellStyle name="Accent6 - 40% 2" xfId="110"/>
    <cellStyle name="Accent6 - 60%" xfId="111"/>
    <cellStyle name="Accent6 - 60% 2" xfId="112"/>
    <cellStyle name="Bad" xfId="370"/>
    <cellStyle name="Calculation" xfId="371"/>
    <cellStyle name="Check Cell" xfId="372"/>
    <cellStyle name="Comma" xfId="1"/>
    <cellStyle name="Comma [0] 2" xfId="113"/>
    <cellStyle name="Comma [0] 2 2" xfId="114"/>
    <cellStyle name="Comma [0] 2 2 2" xfId="115"/>
    <cellStyle name="Comma [0] 2 3" xfId="116"/>
    <cellStyle name="Comma [0] 3" xfId="117"/>
    <cellStyle name="Comma 10" xfId="318"/>
    <cellStyle name="Comma 11" xfId="320"/>
    <cellStyle name="Comma 12" xfId="322"/>
    <cellStyle name="Comma 13" xfId="324"/>
    <cellStyle name="Comma 14" xfId="326"/>
    <cellStyle name="Comma 15" xfId="331"/>
    <cellStyle name="Comma 16" xfId="338"/>
    <cellStyle name="Comma 17" xfId="343"/>
    <cellStyle name="Comma 18" xfId="43"/>
    <cellStyle name="Comma 2" xfId="44"/>
    <cellStyle name="Comma 2 2" xfId="53"/>
    <cellStyle name="Comma 2 2 2" xfId="329"/>
    <cellStyle name="Comma 2 3" xfId="118"/>
    <cellStyle name="Comma 2 4" xfId="119"/>
    <cellStyle name="Comma 3" xfId="57"/>
    <cellStyle name="Comma 3 2" xfId="58"/>
    <cellStyle name="Comma 3 2 2" xfId="121"/>
    <cellStyle name="Comma 3 3" xfId="120"/>
    <cellStyle name="Comma 4" xfId="122"/>
    <cellStyle name="Comma 4 2" xfId="123"/>
    <cellStyle name="Comma 4 3" xfId="328"/>
    <cellStyle name="Comma 5" xfId="124"/>
    <cellStyle name="Comma 6" xfId="125"/>
    <cellStyle name="Comma 7" xfId="126"/>
    <cellStyle name="Comma 8" xfId="314"/>
    <cellStyle name="Comma 9" xfId="316"/>
    <cellStyle name="Comma0" xfId="127"/>
    <cellStyle name="Currency [0] _1" xfId="45"/>
    <cellStyle name="Currency 2" xfId="373"/>
    <cellStyle name="Currency 3" xfId="374"/>
    <cellStyle name="Currency 4" xfId="375"/>
    <cellStyle name="Currency 5" xfId="376"/>
    <cellStyle name="Currency0" xfId="128"/>
    <cellStyle name="Date" xfId="129"/>
    <cellStyle name="Emphasis 1" xfId="130"/>
    <cellStyle name="Emphasis 1 2" xfId="131"/>
    <cellStyle name="Emphasis 2" xfId="132"/>
    <cellStyle name="Emphasis 2 2" xfId="133"/>
    <cellStyle name="Emphasis 3" xfId="134"/>
    <cellStyle name="Explanatory Text" xfId="377"/>
    <cellStyle name="Fixed" xfId="135"/>
    <cellStyle name="Good" xfId="378"/>
    <cellStyle name="Heading 1" xfId="379"/>
    <cellStyle name="Heading 2" xfId="380"/>
    <cellStyle name="Heading 3" xfId="381"/>
    <cellStyle name="Heading 4" xfId="382"/>
    <cellStyle name="Hyperlink 2" xfId="136"/>
    <cellStyle name="Hyperlink 2 2" xfId="137"/>
    <cellStyle name="Hyperlink 3" xfId="138"/>
    <cellStyle name="Hyperlink 4" xfId="139"/>
    <cellStyle name="Hyperlink 5" xfId="140"/>
    <cellStyle name="Input" xfId="383"/>
    <cellStyle name="Linked Cell" xfId="384"/>
    <cellStyle name="MS_English" xfId="385"/>
    <cellStyle name="Neutral" xfId="386"/>
    <cellStyle name="Normal" xfId="0" builtinId="0"/>
    <cellStyle name="Normal 10" xfId="141"/>
    <cellStyle name="Normal 11" xfId="142"/>
    <cellStyle name="Normal 12" xfId="143"/>
    <cellStyle name="Normal 13" xfId="144"/>
    <cellStyle name="Normal 14" xfId="145"/>
    <cellStyle name="Normal 15" xfId="146"/>
    <cellStyle name="Normal 16" xfId="147"/>
    <cellStyle name="Normal 17" xfId="148"/>
    <cellStyle name="Normal 18" xfId="149"/>
    <cellStyle name="Normal 19" xfId="312"/>
    <cellStyle name="Normal 2" xfId="46"/>
    <cellStyle name="Normal 2 2" xfId="54"/>
    <cellStyle name="Normal 2 2 2" xfId="150"/>
    <cellStyle name="Normal 2 2 2 2" xfId="151"/>
    <cellStyle name="Normal 2 2 3" xfId="152"/>
    <cellStyle name="Normal 2 2 3 2" xfId="153"/>
    <cellStyle name="Normal 2 2 3 3" xfId="154"/>
    <cellStyle name="Normal 2 2 3 4" xfId="155"/>
    <cellStyle name="Normal 2 2 3 5" xfId="156"/>
    <cellStyle name="Normal 2 2 3 6" xfId="157"/>
    <cellStyle name="Normal 2 2 4" xfId="158"/>
    <cellStyle name="Normal 2 2 5" xfId="159"/>
    <cellStyle name="Normal 2 2 6" xfId="330"/>
    <cellStyle name="Normal 2 2_דרישות_הון_תק_נוכחית" xfId="160"/>
    <cellStyle name="Normal 2 3" xfId="161"/>
    <cellStyle name="Normal 2 4" xfId="387"/>
    <cellStyle name="Normal 2 5" xfId="388"/>
    <cellStyle name="Normal 2_דרישות_הון_תק_נוכחית" xfId="162"/>
    <cellStyle name="Normal 20" xfId="313"/>
    <cellStyle name="Normal 21" xfId="315"/>
    <cellStyle name="Normal 22" xfId="317"/>
    <cellStyle name="Normal 23" xfId="319"/>
    <cellStyle name="Normal 24" xfId="321"/>
    <cellStyle name="Normal 25" xfId="323"/>
    <cellStyle name="Normal 26" xfId="325"/>
    <cellStyle name="Normal 27" xfId="327"/>
    <cellStyle name="Normal 28" xfId="334"/>
    <cellStyle name="Normal 29" xfId="336"/>
    <cellStyle name="Normal 3" xfId="47"/>
    <cellStyle name="Normal 3 2" xfId="56"/>
    <cellStyle name="Normal 3 3" xfId="55"/>
    <cellStyle name="Normal 30" xfId="337"/>
    <cellStyle name="Normal 31" xfId="341"/>
    <cellStyle name="Normal 32" xfId="42"/>
    <cellStyle name="Normal 4" xfId="48"/>
    <cellStyle name="Normal 4 2" xfId="59"/>
    <cellStyle name="Normal 4 2 2" xfId="164"/>
    <cellStyle name="Normal 4 3" xfId="163"/>
    <cellStyle name="Normal 5" xfId="49"/>
    <cellStyle name="Normal 5 2" xfId="166"/>
    <cellStyle name="Normal 5 3" xfId="165"/>
    <cellStyle name="Normal 5 4" xfId="332"/>
    <cellStyle name="Normal 6" xfId="50"/>
    <cellStyle name="Normal 6 2" xfId="168"/>
    <cellStyle name="Normal 6 3" xfId="167"/>
    <cellStyle name="Normal 6 4" xfId="333"/>
    <cellStyle name="Normal 7" xfId="51"/>
    <cellStyle name="Normal 7 2" xfId="169"/>
    <cellStyle name="Normal 8" xfId="52"/>
    <cellStyle name="Normal 8 2" xfId="170"/>
    <cellStyle name="Normal 8 3" xfId="171"/>
    <cellStyle name="Normal 8 4" xfId="172"/>
    <cellStyle name="Normal 8 5" xfId="173"/>
    <cellStyle name="Normal 8 5 2" xfId="174"/>
    <cellStyle name="Normal 8 6" xfId="175"/>
    <cellStyle name="Normal 9" xfId="176"/>
    <cellStyle name="Normal_יתרת סך הנכסים בידי הגופים המוסדיים" xfId="345"/>
    <cellStyle name="Note" xfId="389"/>
    <cellStyle name="Output" xfId="390"/>
    <cellStyle name="Percent" xfId="344" builtinId="5"/>
    <cellStyle name="Percent 2" xfId="177"/>
    <cellStyle name="Percent 2 2" xfId="178"/>
    <cellStyle name="Percent 3" xfId="179"/>
    <cellStyle name="Percent 3 2" xfId="180"/>
    <cellStyle name="Percent 4" xfId="181"/>
    <cellStyle name="Percent 5" xfId="182"/>
    <cellStyle name="Percent 6" xfId="339"/>
    <cellStyle name="Percent 7" xfId="335"/>
    <cellStyle name="Percent0" xfId="183"/>
    <cellStyle name="Percent1" xfId="184"/>
    <cellStyle name="SAPBEXaggData" xfId="185"/>
    <cellStyle name="SAPBEXaggData 2" xfId="186"/>
    <cellStyle name="SAPBEXaggDataEmph" xfId="187"/>
    <cellStyle name="SAPBEXaggDataEmph 2" xfId="188"/>
    <cellStyle name="SAPBEXaggItem" xfId="189"/>
    <cellStyle name="SAPBEXaggItem 2" xfId="190"/>
    <cellStyle name="SAPBEXaggItemX" xfId="191"/>
    <cellStyle name="SAPBEXaggItemX 2" xfId="192"/>
    <cellStyle name="SAPBEXchaText" xfId="193"/>
    <cellStyle name="SAPBEXchaText 2" xfId="194"/>
    <cellStyle name="SAPBEXexcBad7" xfId="195"/>
    <cellStyle name="SAPBEXexcBad7 2" xfId="196"/>
    <cellStyle name="SAPBEXexcBad8" xfId="197"/>
    <cellStyle name="SAPBEXexcBad8 2" xfId="198"/>
    <cellStyle name="SAPBEXexcBad9" xfId="199"/>
    <cellStyle name="SAPBEXexcBad9 2" xfId="200"/>
    <cellStyle name="SAPBEXexcCritical4" xfId="201"/>
    <cellStyle name="SAPBEXexcCritical4 2" xfId="202"/>
    <cellStyle name="SAPBEXexcCritical5" xfId="203"/>
    <cellStyle name="SAPBEXexcCritical5 2" xfId="204"/>
    <cellStyle name="SAPBEXexcCritical6" xfId="205"/>
    <cellStyle name="SAPBEXexcCritical6 2" xfId="206"/>
    <cellStyle name="SAPBEXexcGood1" xfId="207"/>
    <cellStyle name="SAPBEXexcGood1 2" xfId="208"/>
    <cellStyle name="SAPBEXexcGood2" xfId="209"/>
    <cellStyle name="SAPBEXexcGood2 2" xfId="210"/>
    <cellStyle name="SAPBEXexcGood3" xfId="211"/>
    <cellStyle name="SAPBEXexcGood3 2" xfId="212"/>
    <cellStyle name="SAPBEXfilterDrill" xfId="213"/>
    <cellStyle name="SAPBEXfilterDrill 2" xfId="214"/>
    <cellStyle name="SAPBEXfilterItem" xfId="215"/>
    <cellStyle name="SAPBEXfilterItem 2" xfId="216"/>
    <cellStyle name="SAPBEXfilterText" xfId="217"/>
    <cellStyle name="SAPBEXfilterText 2" xfId="218"/>
    <cellStyle name="SAPBEXformats" xfId="219"/>
    <cellStyle name="SAPBEXformats 2" xfId="220"/>
    <cellStyle name="SAPBEXheaderItem" xfId="221"/>
    <cellStyle name="SAPBEXheaderItem 2" xfId="222"/>
    <cellStyle name="SAPBEXheaderText" xfId="223"/>
    <cellStyle name="SAPBEXheaderText 2" xfId="224"/>
    <cellStyle name="SAPBEXHLevel0" xfId="225"/>
    <cellStyle name="SAPBEXHLevel0 2" xfId="226"/>
    <cellStyle name="SAPBEXHLevel0X" xfId="227"/>
    <cellStyle name="SAPBEXHLevel0X 2" xfId="228"/>
    <cellStyle name="SAPBEXHLevel1" xfId="229"/>
    <cellStyle name="SAPBEXHLevel1 2" xfId="230"/>
    <cellStyle name="SAPBEXHLevel1X" xfId="231"/>
    <cellStyle name="SAPBEXHLevel1X 2" xfId="232"/>
    <cellStyle name="SAPBEXHLevel2" xfId="233"/>
    <cellStyle name="SAPBEXHLevel2 2" xfId="234"/>
    <cellStyle name="SAPBEXHLevel2X" xfId="235"/>
    <cellStyle name="SAPBEXHLevel2X 2" xfId="236"/>
    <cellStyle name="SAPBEXHLevel3" xfId="237"/>
    <cellStyle name="SAPBEXHLevel3 2" xfId="238"/>
    <cellStyle name="SAPBEXHLevel3X" xfId="239"/>
    <cellStyle name="SAPBEXHLevel3X 2" xfId="240"/>
    <cellStyle name="SAPBEXinputData" xfId="241"/>
    <cellStyle name="SAPBEXinputData 2" xfId="242"/>
    <cellStyle name="SAPBEXItemHeader" xfId="243"/>
    <cellStyle name="SAPBEXresData" xfId="244"/>
    <cellStyle name="SAPBEXresData 2" xfId="245"/>
    <cellStyle name="SAPBEXresDataEmph" xfId="246"/>
    <cellStyle name="SAPBEXresDataEmph 2" xfId="247"/>
    <cellStyle name="SAPBEXresItem" xfId="248"/>
    <cellStyle name="SAPBEXresItem 2" xfId="249"/>
    <cellStyle name="SAPBEXresItemX" xfId="250"/>
    <cellStyle name="SAPBEXresItemX 2" xfId="251"/>
    <cellStyle name="SAPBEXstdData" xfId="252"/>
    <cellStyle name="SAPBEXstdData 2" xfId="253"/>
    <cellStyle name="SAPBEXstdDataEmph" xfId="254"/>
    <cellStyle name="SAPBEXstdDataEmph 2" xfId="255"/>
    <cellStyle name="SAPBEXstdItem" xfId="256"/>
    <cellStyle name="SAPBEXstdItem 2" xfId="257"/>
    <cellStyle name="SAPBEXstdItemX" xfId="258"/>
    <cellStyle name="SAPBEXstdItemX 2" xfId="259"/>
    <cellStyle name="SAPBEXtitle" xfId="260"/>
    <cellStyle name="SAPBEXtitle 2" xfId="261"/>
    <cellStyle name="SAPBEXunassignedItem" xfId="262"/>
    <cellStyle name="SAPBEXundefined" xfId="263"/>
    <cellStyle name="SAPBEXundefined 2" xfId="264"/>
    <cellStyle name="Sheet Title" xfId="265"/>
    <cellStyle name="Title" xfId="391"/>
    <cellStyle name="Total" xfId="392"/>
    <cellStyle name="Warning Text" xfId="393"/>
    <cellStyle name="הדגשה1" xfId="18" builtinId="29" customBuiltin="1"/>
    <cellStyle name="הדגשה1 2" xfId="266"/>
    <cellStyle name="הדגשה1 3" xfId="267"/>
    <cellStyle name="הדגשה2" xfId="22" builtinId="33" customBuiltin="1"/>
    <cellStyle name="הדגשה2 2" xfId="268"/>
    <cellStyle name="הדגשה2 3" xfId="269"/>
    <cellStyle name="הדגשה3" xfId="26" builtinId="37" customBuiltin="1"/>
    <cellStyle name="הדגשה3 2" xfId="270"/>
    <cellStyle name="הדגשה3 3" xfId="271"/>
    <cellStyle name="הדגשה4" xfId="30" builtinId="41" customBuiltin="1"/>
    <cellStyle name="הדגשה4 2" xfId="272"/>
    <cellStyle name="הדגשה4 3" xfId="273"/>
    <cellStyle name="הדגשה5" xfId="34" builtinId="45" customBuiltin="1"/>
    <cellStyle name="הדגשה5 2" xfId="274"/>
    <cellStyle name="הדגשה5 3" xfId="275"/>
    <cellStyle name="הדגשה6" xfId="38" builtinId="49" customBuiltin="1"/>
    <cellStyle name="הדגשה6 2" xfId="276"/>
    <cellStyle name="הדגשה6 3" xfId="277"/>
    <cellStyle name="היפר-קישור 2" xfId="342"/>
    <cellStyle name="הערה 2" xfId="278"/>
    <cellStyle name="הערה 3" xfId="279"/>
    <cellStyle name="הערה 4" xfId="340"/>
    <cellStyle name="חישוב" xfId="12" builtinId="22" customBuiltin="1"/>
    <cellStyle name="חישוב 2" xfId="280"/>
    <cellStyle name="חישוב 3" xfId="281"/>
    <cellStyle name="טוב" xfId="7" builtinId="26" customBuiltin="1"/>
    <cellStyle name="טוב 2" xfId="282"/>
    <cellStyle name="טוב 3" xfId="283"/>
    <cellStyle name="טקסט אזהרה" xfId="15" builtinId="11" customBuiltin="1"/>
    <cellStyle name="טקסט אזהרה 2" xfId="284"/>
    <cellStyle name="טקסט אזהרה 3" xfId="285"/>
    <cellStyle name="טקסט הסברי" xfId="16" builtinId="53" customBuiltin="1"/>
    <cellStyle name="טקסט הסברי 2" xfId="286"/>
    <cellStyle name="כותרת" xfId="2" builtinId="15" customBuiltin="1"/>
    <cellStyle name="כותרת 1" xfId="3" builtinId="16" customBuiltin="1"/>
    <cellStyle name="כותרת 1 2" xfId="287"/>
    <cellStyle name="כותרת 1 3" xfId="288"/>
    <cellStyle name="כותרת 2" xfId="4" builtinId="17" customBuiltin="1"/>
    <cellStyle name="כותרת 2 2" xfId="289"/>
    <cellStyle name="כותרת 2 3" xfId="290"/>
    <cellStyle name="כותרת 3" xfId="5" builtinId="18" customBuiltin="1"/>
    <cellStyle name="כותרת 3 2" xfId="291"/>
    <cellStyle name="כותרת 3 3" xfId="292"/>
    <cellStyle name="כותרת 4" xfId="6" builtinId="19" customBuiltin="1"/>
    <cellStyle name="כותרת 4 2" xfId="293"/>
    <cellStyle name="כותרת 4 3" xfId="294"/>
    <cellStyle name="כותרת 5" xfId="295"/>
    <cellStyle name="ניטראלי" xfId="9" builtinId="28" customBuiltin="1"/>
    <cellStyle name="ניטראלי 2" xfId="296"/>
    <cellStyle name="ניטראלי 3" xfId="297"/>
    <cellStyle name="נמצאה שגיאה על-ידי Microsoft Excel בנוסחה שהזנת. האם ברצונך לקבל את התיקון המוצע למטה?_x000a__x000a_|_x000a__x000a_• כדי לקבל את התיקון, לחץ על כן._x000a_• כדי לסגור הודעה זו ולתקן את הנוסחה בעצמך, לחץ על לא._OQ4-04_2" xfId="298"/>
    <cellStyle name="סה&quot;כ" xfId="17" builtinId="25" customBuiltin="1"/>
    <cellStyle name="סה&quot;כ 2" xfId="299"/>
    <cellStyle name="סה&quot;כ 3" xfId="300"/>
    <cellStyle name="פלט" xfId="11" builtinId="21" customBuiltin="1"/>
    <cellStyle name="פלט 2" xfId="301"/>
    <cellStyle name="פלט 3" xfId="302"/>
    <cellStyle name="קלט" xfId="10" builtinId="20" customBuiltin="1"/>
    <cellStyle name="קלט 2" xfId="303"/>
    <cellStyle name="קלט 3" xfId="304"/>
    <cellStyle name="רע" xfId="8" builtinId="27" customBuiltin="1"/>
    <cellStyle name="רע 2" xfId="305"/>
    <cellStyle name="רע 3" xfId="306"/>
    <cellStyle name="תא מסומן" xfId="14" builtinId="23" customBuiltin="1"/>
    <cellStyle name="תא מסומן 2" xfId="307"/>
    <cellStyle name="תא מסומן 3" xfId="308"/>
    <cellStyle name="תא מקושר" xfId="13" builtinId="24" customBuiltin="1"/>
    <cellStyle name="תא מקושר 2" xfId="309"/>
    <cellStyle name="תא מקושר 3" xfId="310"/>
    <cellStyle name="תוכן - מיכון דוחות" xfId="311"/>
  </cellStyles>
  <dxfs count="18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numFmt numFmtId="168" formatCode="_ * #,##0.0_ ;_ * \-#,##0.0_ ;_ * &quot;-&quot;??_ ;_ @_ "/>
      <alignment horizontal="left" vertical="center" textRotation="0" wrapText="0" indent="0" justifyLastLine="0" shrinkToFit="0" readingOrder="1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right" vertical="center" textRotation="0" wrapText="0" indent="1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right" vertical="center" textRotation="0" wrapText="0" indent="1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numFmt numFmtId="168" formatCode="_ * #,##0.0_ ;_ * \-#,##0.0_ ;_ * &quot;-&quot;??_ ;_ @_ "/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right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fill>
        <patternFill patternType="solid">
          <fgColor indexed="64"/>
          <bgColor theme="0"/>
        </patternFill>
      </fill>
      <alignment horizontal="general" vertical="top" textRotation="0" wrapText="0" indent="0" justifyLastLine="0" shrinkToFit="0" readingOrder="0"/>
    </dxf>
    <dxf>
      <border outline="0"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David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0" indent="0" justifyLastLine="0" shrinkToFit="0" readingOrder="0"/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David"/>
        <scheme val="none"/>
      </font>
      <numFmt numFmtId="174" formatCode="yyyy"/>
      <fill>
        <patternFill patternType="solid">
          <fgColor indexed="64"/>
          <bgColor rgb="FFE3F3F1"/>
        </patternFill>
      </fill>
      <alignment horizontal="center" vertical="bottom" textRotation="0" wrapText="0" indent="0" justifyLastLine="0" shrinkToFit="0" readingOrder="0"/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top style="thin">
          <color indexed="64"/>
        </top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fill>
        <patternFill patternType="none">
          <fgColor indexed="64"/>
          <bgColor indexed="65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72" formatCode="mm/yyyy"/>
      <fill>
        <patternFill patternType="none">
          <fgColor indexed="64"/>
          <bgColor indexed="65"/>
        </patternFill>
      </fill>
      <alignment horizontal="right" vertical="bottom" textRotation="0" wrapText="0" indent="1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indexed="65"/>
        </patternFill>
      </fill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numFmt numFmtId="174" formatCode="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2" formatCode="mmm\-yy"/>
      <fill>
        <patternFill patternType="solid">
          <fgColor indexed="64"/>
          <bgColor rgb="FF99CCFF"/>
        </patternFill>
      </fill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alignment horizontal="center" textRotation="0" wrapText="0" indent="0" justifyLastLine="0" shrinkToFit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9" formatCode="_ * #,##0_ ;_ * \-#,##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alignment horizontal="center" vertical="center" textRotation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color theme="1"/>
        <name val="Arial"/>
        <scheme val="minor"/>
      </font>
      <numFmt numFmtId="19" formatCode="dd/mm/yyyy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right" vertical="center" textRotation="0" wrapText="0" indent="1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fill>
        <patternFill patternType="solid">
          <fgColor indexed="64"/>
          <bgColor rgb="FF99CCFF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2" formatCode="mmm\-yy"/>
      <alignment horizontal="right" vertical="center" textRotation="0" wrapText="0" indent="0" justifyLastLine="0" shrinkToFit="0" readingOrder="2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22" formatCode="mmm\-yy"/>
      <fill>
        <patternFill patternType="solid">
          <fgColor indexed="64"/>
          <bgColor rgb="FF99CCFF"/>
        </patternFill>
      </fill>
      <alignment horizontal="center" vertical="center" textRotation="0" wrapText="0" indent="0" justifyLastLine="0" shrinkToFit="0" readingOrder="2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border outline="0"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  <numFmt numFmtId="168" formatCode="_ * #,##0.0_ ;_ * \-#,##0.0_ ;_ * &quot;-&quot;??_ ;_ @_ 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</font>
      <numFmt numFmtId="22" formatCode="mmm\-yy"/>
      <alignment horizontal="center" vertical="center" textRotation="0" wrapText="0" indent="0" justifyLastLine="0" shrinkToFit="0" readingOrder="2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minor"/>
      </font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scheme val="none"/>
      </font>
      <fill>
        <patternFill patternType="solid">
          <fgColor indexed="64"/>
          <bgColor indexed="4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/>
        <i val="0"/>
        <color rgb="FF399351"/>
      </font>
      <fill>
        <gradientFill degree="135">
          <stop position="0">
            <color theme="0" tint="-0.1490218817712943"/>
          </stop>
          <stop position="1">
            <color theme="4" tint="0.80001220740379042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i val="0"/>
        <color auto="1"/>
      </font>
      <fill>
        <gradientFill degree="225">
          <stop position="0">
            <color theme="0" tint="-0.1490218817712943"/>
          </stop>
          <stop position="1">
            <color theme="0" tint="-0.25098422193060094"/>
          </stop>
        </gradientFill>
      </fill>
      <border>
        <left style="hair">
          <color theme="4" tint="-0.499984740745262"/>
        </left>
        <right style="hair">
          <color theme="4" tint="-0.499984740745262"/>
        </right>
        <top style="hair">
          <color theme="4" tint="-0.499984740745262"/>
        </top>
        <bottom style="hair">
          <color theme="4" tint="-0.499984740745262"/>
        </bottom>
        <vertical style="hair">
          <color theme="4" tint="-0.499984740745262"/>
        </vertical>
        <horizontal style="hair">
          <color theme="4" tint="-0.499984740745262"/>
        </horizontal>
      </border>
    </dxf>
    <dxf>
      <font>
        <b/>
        <color theme="1"/>
      </font>
    </dxf>
    <dxf>
      <font>
        <b/>
        <color theme="1"/>
      </font>
      <fill>
        <patternFill patternType="solid">
          <fgColor theme="4" tint="0.79998168889431442"/>
          <bgColor theme="4" tint="0.79998168889431442"/>
        </patternFill>
      </fill>
      <border>
        <top style="thin">
          <color theme="4" tint="0.39997558519241921"/>
        </top>
        <bottom style="thin">
          <color theme="4" tint="0.39997558519241921"/>
        </bottom>
      </border>
    </dxf>
    <dxf>
      <font>
        <b/>
        <color theme="1"/>
      </font>
      <border>
        <bottom style="thin">
          <color theme="4" tint="0.79998168889431442"/>
        </bottom>
      </border>
    </dxf>
    <dxf>
      <border>
        <left style="thin">
          <color theme="4" tint="0.79998168889431442"/>
        </left>
        <right style="thin">
          <color theme="4" tint="0.79998168889431442"/>
        </right>
      </border>
    </dxf>
    <dxf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  <fill>
        <patternFill patternType="solid">
          <fgColor theme="4" tint="-0.499984740745262"/>
          <bgColor theme="4" tint="-0.499984740745262"/>
        </patternFill>
      </fill>
    </dxf>
    <dxf>
      <font>
        <b/>
        <color theme="0"/>
      </font>
      <fill>
        <gradientFill degree="135">
          <stop position="0">
            <color theme="3" tint="-0.49803155613879818"/>
          </stop>
          <stop position="1">
            <color theme="4" tint="-0.25098422193060094"/>
          </stop>
        </gradientFill>
      </fill>
      <border>
        <bottom style="thin">
          <color theme="4"/>
        </bottom>
        <horizontal style="thin">
          <color theme="4" tint="-0.499984740745262"/>
        </horizontal>
      </border>
    </dxf>
    <dxf>
      <font>
        <color theme="1"/>
      </font>
      <fill>
        <patternFill patternType="solid">
          <fgColor theme="4" tint="0.59999389629810485"/>
          <bgColor theme="4" tint="0.79998168889431442"/>
        </patternFill>
      </fill>
      <border diagonalUp="0" diagonalDown="0">
        <left style="dashed">
          <color theme="1" tint="0.499984740745262"/>
        </left>
        <right style="dashed">
          <color theme="1" tint="0.499984740745262"/>
        </right>
        <top style="dashed">
          <color theme="1" tint="0.499984740745262"/>
        </top>
        <bottom style="dashed">
          <color theme="1" tint="0.499984740745262"/>
        </bottom>
        <vertical style="medium">
          <color theme="1" tint="0.499984740745262"/>
        </vertical>
        <horizontal/>
      </border>
    </dxf>
  </dxfs>
  <tableStyles count="1" defaultTableStyle="TableStyleMedium2" defaultPivotStyle="PivotStyleLight16">
    <tableStyle name="BIStyle" table="0" count="10">
      <tableStyleElement type="wholeTable" dxfId="183"/>
      <tableStyleElement type="headerRow" dxfId="182"/>
      <tableStyleElement type="totalRow" dxfId="181"/>
      <tableStyleElement type="secondRowStripe" dxfId="180"/>
      <tableStyleElement type="secondColumnStripe" dxfId="179"/>
      <tableStyleElement type="firstSubtotalRow" dxfId="178"/>
      <tableStyleElement type="firstRowSubheading" dxfId="177"/>
      <tableStyleElement type="secondRowSubheading" dxfId="176"/>
      <tableStyleElement type="pageFieldLabels" dxfId="175"/>
      <tableStyleElement type="pageFieldValues" dxfId="174"/>
    </tableStyle>
  </tableStyles>
  <colors>
    <mruColors>
      <color rgb="FF99CCFF"/>
      <color rgb="FF8064A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volatileDependencies.xml><?xml version="1.0" encoding="utf-8"?>
<volTypes xmlns="http://schemas.openxmlformats.org/spreadsheetml/2006/main">
  <volType type="olapFunctions">
    <main first="dwh-olap_olap FundDb Fact">
      <tp t="e">
        <v>#N/A</v>
        <stp>1</stp>
        <tr r="C20" s="21"/>
        <tr r="C20" s="21"/>
        <tr r="C20" s="21"/>
        <tr r="C20" s="21"/>
        <tr r="C20" s="21"/>
        <tr r="C20" s="21"/>
        <tr r="D20" s="21"/>
        <tr r="D20" s="21"/>
        <tr r="D20" s="21"/>
        <tr r="D20" s="21"/>
        <tr r="D20" s="21"/>
        <tr r="D20" s="21"/>
        <tr r="E20" s="21"/>
        <tr r="E20" s="21"/>
        <tr r="E20" s="21"/>
        <tr r="E20" s="21"/>
        <tr r="E20" s="21"/>
        <tr r="E20" s="21"/>
        <tr r="L20" s="21"/>
        <tr r="L20" s="21"/>
        <tr r="L20" s="21"/>
        <tr r="L20" s="21"/>
        <tr r="L20" s="21"/>
        <tr r="L20" s="21"/>
        <tr r="L20" s="21"/>
        <tr r="L20" s="21"/>
        <tr r="L20" s="21"/>
        <tr r="F20" s="21"/>
        <tr r="F20" s="21"/>
        <tr r="F20" s="21"/>
        <tr r="F20" s="21"/>
        <tr r="F20" s="21"/>
        <tr r="F20" s="21"/>
        <tr r="M20" s="21"/>
        <tr r="M20" s="21"/>
        <tr r="M20" s="21"/>
        <tr r="M20" s="21"/>
        <tr r="M20" s="21"/>
        <tr r="M20" s="21"/>
        <tr r="M20" s="21"/>
        <tr r="M20" s="21"/>
        <tr r="M20" s="21"/>
        <tr r="K20" s="21"/>
        <tr r="K20" s="21"/>
        <tr r="K20" s="21"/>
        <tr r="K20" s="21"/>
        <tr r="K20" s="21"/>
        <tr r="K20" s="21"/>
        <tr r="K20" s="21"/>
        <tr r="K20" s="21"/>
        <tr r="K20" s="21"/>
        <tr r="G20" s="21"/>
        <tr r="G20" s="21"/>
        <tr r="G20" s="21"/>
        <tr r="G20" s="21"/>
        <tr r="G20" s="21"/>
        <tr r="G20" s="21"/>
        <tr r="H20" s="21"/>
        <tr r="H20" s="21"/>
        <tr r="H20" s="21"/>
        <tr r="H20" s="21"/>
        <tr r="H20" s="21"/>
        <tr r="H20" s="21"/>
        <tr r="J20" s="21"/>
        <tr r="J20" s="21"/>
        <tr r="J20" s="21"/>
        <tr r="J20" s="21"/>
        <tr r="J20" s="21"/>
        <tr r="J20" s="21"/>
        <tr r="J20" s="21"/>
        <tr r="J20" s="21"/>
        <tr r="J20" s="21"/>
        <tr r="I20" s="21"/>
        <tr r="I20" s="21"/>
        <tr r="I20" s="21"/>
        <tr r="I20" s="21"/>
        <tr r="I20" s="21"/>
        <tr r="I20" s="21"/>
        <tr r="D19" s="21"/>
        <tr r="D19" s="21"/>
        <tr r="D19" s="21"/>
        <tr r="I11" s="21"/>
        <tr r="I11" s="21"/>
        <tr r="I11" s="21"/>
        <tr r="H6" s="21"/>
        <tr r="H6" s="21"/>
        <tr r="H6" s="21"/>
        <tr r="D13" s="21"/>
        <tr r="D13" s="21"/>
        <tr r="D13" s="21"/>
        <tr r="G6" s="21"/>
        <tr r="G6" s="21"/>
        <tr r="G6" s="21"/>
        <tr r="F6" s="21"/>
        <tr r="F6" s="21"/>
        <tr r="F6" s="21"/>
        <tr r="D6" s="21"/>
        <tr r="D6" s="21"/>
        <tr r="D6" s="21"/>
        <tr r="I6" s="21"/>
        <tr r="I6" s="21"/>
        <tr r="I6" s="21"/>
        <tr r="M7" s="21"/>
        <tr r="M7" s="21"/>
        <tr r="M7" s="21"/>
        <tr r="L7" s="21"/>
        <tr r="L7" s="21"/>
        <tr r="L7" s="21"/>
        <tr r="G7" s="21"/>
        <tr r="G7" s="21"/>
        <tr r="G7" s="21"/>
        <tr r="I7" s="21"/>
        <tr r="I7" s="21"/>
        <tr r="I7" s="21"/>
        <tr r="E7" s="21"/>
        <tr r="E7" s="21"/>
        <tr r="E7" s="21"/>
        <tr r="K8" s="21"/>
        <tr r="K8" s="21"/>
        <tr r="K8" s="21"/>
        <tr r="E8" s="21"/>
        <tr r="E8" s="21"/>
        <tr r="E8" s="21"/>
        <tr r="H8" s="21"/>
        <tr r="H8" s="21"/>
        <tr r="H8" s="21"/>
        <tr r="D8" s="21"/>
        <tr r="D8" s="21"/>
        <tr r="D8" s="21"/>
        <tr r="F8" s="21"/>
        <tr r="F8" s="21"/>
        <tr r="F8" s="21"/>
        <tr r="D18" s="21"/>
        <tr r="D18" s="21"/>
        <tr r="D18" s="21"/>
        <tr r="C18" s="21"/>
        <tr r="C18" s="21"/>
        <tr r="C18" s="21"/>
        <tr r="I18" s="21"/>
        <tr r="I18" s="21"/>
        <tr r="I18" s="21"/>
        <tr r="H18" s="21"/>
        <tr r="H18" s="21"/>
        <tr r="H18" s="21"/>
        <tr r="M18" s="21"/>
        <tr r="M18" s="21"/>
        <tr r="M18" s="21"/>
        <tr r="E11" s="21"/>
        <tr r="E11" s="21"/>
        <tr r="E11" s="21"/>
        <tr r="K11" s="21"/>
        <tr r="K11" s="21"/>
        <tr r="K11" s="21"/>
        <tr r="M11" s="21"/>
        <tr r="M11" s="21"/>
        <tr r="M11" s="21"/>
        <tr r="J11" s="21"/>
        <tr r="J11" s="21"/>
        <tr r="J11" s="21"/>
        <tr r="C11" s="21"/>
        <tr r="C11" s="21"/>
        <tr r="C11" s="21"/>
        <tr r="K5" s="21"/>
        <tr r="K5" s="21"/>
        <tr r="K5" s="21"/>
        <tr r="I5" s="21"/>
        <tr r="I5" s="21"/>
        <tr r="I5" s="21"/>
        <tr r="C5" s="21"/>
        <tr r="C5" s="21"/>
        <tr r="C5" s="21"/>
        <tr r="F5" s="21"/>
        <tr r="F5" s="21"/>
        <tr r="F5" s="21"/>
        <tr r="I13" s="21"/>
        <tr r="I13" s="21"/>
        <tr r="I13" s="21"/>
        <tr r="C13" s="21"/>
        <tr r="C13" s="21"/>
        <tr r="C13" s="21"/>
        <tr r="E13" s="21"/>
        <tr r="E13" s="21"/>
        <tr r="E13" s="21"/>
        <tr r="F13" s="21"/>
        <tr r="F13" s="21"/>
        <tr r="F13" s="21"/>
        <tr r="J13" s="21"/>
        <tr r="J13" s="21"/>
        <tr r="J13" s="21"/>
        <tr r="M12" s="21"/>
        <tr r="M12" s="21"/>
        <tr r="M12" s="21"/>
        <tr r="C12" s="21"/>
        <tr r="C12" s="21"/>
        <tr r="C12" s="21"/>
        <tr r="J12" s="21"/>
        <tr r="J12" s="21"/>
        <tr r="J12" s="21"/>
        <tr r="L12" s="21"/>
        <tr r="L12" s="21"/>
        <tr r="L12" s="21"/>
        <tr r="I12" s="21"/>
        <tr r="I12" s="21"/>
        <tr r="I12" s="21"/>
        <tr r="F12" s="21"/>
        <tr r="F12" s="21"/>
        <tr r="F12" s="21"/>
        <tr r="L15" s="21"/>
        <tr r="L15" s="21"/>
        <tr r="L15" s="21"/>
        <tr r="H15" s="21"/>
        <tr r="H15" s="21"/>
        <tr r="H15" s="21"/>
        <tr r="F15" s="21"/>
        <tr r="F15" s="21"/>
        <tr r="F15" s="21"/>
        <tr r="G15" s="21"/>
        <tr r="G15" s="21"/>
        <tr r="G15" s="21"/>
        <tr r="J6" s="21"/>
        <tr r="J6" s="21"/>
        <tr r="J6" s="21"/>
        <tr r="E6" s="21"/>
        <tr r="E6" s="21"/>
        <tr r="E6" s="21"/>
        <tr r="M6" s="21"/>
        <tr r="M6" s="21"/>
        <tr r="M6" s="21"/>
        <tr r="C6" s="21"/>
        <tr r="C6" s="21"/>
        <tr r="C6" s="21"/>
        <tr r="K6" s="21"/>
        <tr r="K6" s="21"/>
        <tr r="K6" s="21"/>
        <tr r="G19" s="21"/>
        <tr r="G19" s="21"/>
        <tr r="G19" s="21"/>
        <tr r="J19" s="21"/>
        <tr r="J19" s="21"/>
        <tr r="J19" s="21"/>
        <tr r="L19" s="21"/>
        <tr r="L19" s="21"/>
        <tr r="L19" s="21"/>
        <tr r="F19" s="21"/>
        <tr r="F19" s="21"/>
        <tr r="F19" s="21"/>
        <tr r="H19" s="21"/>
        <tr r="H19" s="21"/>
        <tr r="H19" s="21"/>
        <tr r="C16" s="21"/>
        <tr r="C16" s="21"/>
        <tr r="C16" s="21"/>
        <tr r="G16" s="21"/>
        <tr r="G16" s="21"/>
        <tr r="G16" s="21"/>
        <tr r="M16" s="21"/>
        <tr r="M16" s="21"/>
        <tr r="M16" s="21"/>
        <tr r="K16" s="21"/>
        <tr r="K16" s="21"/>
        <tr r="K16" s="21"/>
        <tr r="K7" s="21"/>
        <tr r="K7" s="21"/>
        <tr r="K7" s="21"/>
        <tr r="C7" s="21"/>
        <tr r="C7" s="21"/>
        <tr r="C7" s="21"/>
        <tr r="F7" s="21"/>
        <tr r="F7" s="21"/>
        <tr r="F7" s="21"/>
        <tr r="J7" s="21"/>
        <tr r="J7" s="21"/>
        <tr r="J7" s="21"/>
        <tr r="D7" s="21"/>
        <tr r="D7" s="21"/>
        <tr r="D7" s="21"/>
        <tr r="H7" s="21"/>
        <tr r="H7" s="21"/>
        <tr r="H7" s="21"/>
        <tr r="L8" s="21"/>
        <tr r="L8" s="21"/>
        <tr r="L8" s="21"/>
        <tr r="J8" s="21"/>
        <tr r="J8" s="21"/>
        <tr r="J8" s="21"/>
        <tr r="I8" s="21"/>
        <tr r="I8" s="21"/>
        <tr r="I8" s="21"/>
        <tr r="F18" s="21"/>
        <tr r="F18" s="21"/>
        <tr r="F18" s="21"/>
        <tr r="L18" s="21"/>
        <tr r="L18" s="21"/>
        <tr r="L18" s="21"/>
        <tr r="D11" s="21"/>
        <tr r="D11" s="21"/>
        <tr r="D11" s="21"/>
        <tr r="L11" s="21"/>
        <tr r="L11" s="21"/>
        <tr r="L11" s="21"/>
        <tr r="H11" s="21"/>
        <tr r="H11" s="21"/>
        <tr r="H11" s="21"/>
        <tr r="I10" s="21"/>
        <tr r="I10" s="21"/>
        <tr r="I10" s="21"/>
        <tr r="H10" s="21"/>
        <tr r="H10" s="21"/>
        <tr r="H10" s="21"/>
        <tr r="M10" s="21"/>
        <tr r="M10" s="21"/>
        <tr r="M10" s="21"/>
        <tr r="D10" s="21"/>
        <tr r="D10" s="21"/>
        <tr r="D10" s="21"/>
        <tr r="I9" s="21"/>
        <tr r="I9" s="21"/>
        <tr r="I9" s="21"/>
        <tr r="M9" s="21"/>
        <tr r="M9" s="21"/>
        <tr r="M9" s="21"/>
        <tr r="E5" s="21"/>
        <tr r="E5" s="21"/>
        <tr r="E5" s="21"/>
        <tr r="G13" s="21"/>
        <tr r="G13" s="21"/>
        <tr r="G13" s="21"/>
        <tr r="G12" s="21"/>
        <tr r="G12" s="21"/>
        <tr r="G12" s="21"/>
        <tr r="G8" s="21"/>
        <tr r="G8" s="21"/>
        <tr r="G8" s="21"/>
        <tr r="L6" s="21"/>
        <tr r="L6" s="21"/>
        <tr r="L6" s="21"/>
        <tr r="H9" s="21"/>
        <tr r="H9" s="21"/>
        <tr r="H9" s="21"/>
        <tr r="C19" s="21"/>
        <tr r="C19" s="21"/>
        <tr r="C19" s="21"/>
        <tr r="G11" s="21"/>
        <tr r="G11" s="21"/>
        <tr r="G11" s="21"/>
        <tr r="K14" s="21"/>
        <tr r="K14" s="21"/>
        <tr r="K14" s="21"/>
        <tr r="M13" s="21"/>
        <tr r="M13" s="21"/>
        <tr r="M13" s="21"/>
        <tr r="K12" s="21"/>
        <tr r="K12" s="21"/>
        <tr r="K12" s="21"/>
        <tr r="M8" s="21"/>
        <tr r="M8" s="21"/>
        <tr r="M8" s="21"/>
        <tr r="G5" s="21"/>
        <tr r="G5" s="21"/>
        <tr r="G5" s="21"/>
        <tr r="C17" s="21"/>
        <tr r="C17" s="21"/>
        <tr r="C17" s="21"/>
        <tr r="J15" s="21"/>
        <tr r="J15" s="21"/>
        <tr r="J15" s="21"/>
        <tr r="E18" s="21"/>
        <tr r="E18" s="21"/>
        <tr r="E18" s="21"/>
        <tr r="H5" s="21"/>
        <tr r="H5" s="21"/>
        <tr r="H5" s="21"/>
        <tr r="C10" s="21"/>
        <tr r="C10" s="21"/>
        <tr r="C10" s="21"/>
        <tr r="E16" s="21"/>
        <tr r="E16" s="21"/>
        <tr r="E16" s="21"/>
        <tr r="D15" s="21"/>
        <tr r="D15" s="21"/>
        <tr r="D15" s="21"/>
        <tr r="K15" s="21"/>
        <tr r="K15" s="21"/>
        <tr r="K15" s="21"/>
        <tr r="J10" s="21"/>
        <tr r="J10" s="21"/>
        <tr r="J10" s="21"/>
        <tr r="H12" s="21"/>
        <tr r="H12" s="21"/>
        <tr r="H12" s="21"/>
        <tr r="C8" s="21"/>
        <tr r="C8" s="21"/>
        <tr r="C8" s="21"/>
        <tr r="G18" s="21"/>
        <tr r="G18" s="21"/>
        <tr r="G18" s="21"/>
        <tr r="E9" s="21"/>
        <tr r="E9" s="21"/>
        <tr r="E9" s="21"/>
        <tr r="F11" s="21"/>
        <tr r="F11" s="21"/>
        <tr r="F11" s="21"/>
        <tr r="K17" s="21"/>
        <tr r="K17" s="21"/>
        <tr r="K17" s="21"/>
        <tr r="J18" s="21"/>
        <tr r="J18" s="21"/>
        <tr r="J18" s="21"/>
        <tr r="L5" s="21"/>
        <tr r="L5" s="21"/>
        <tr r="L5" s="21"/>
        <tr r="L13" s="21"/>
        <tr r="L13" s="21"/>
        <tr r="L13" s="21"/>
        <tr r="K13" s="21"/>
        <tr r="K13" s="21"/>
        <tr r="K13" s="21"/>
        <tr r="K18" s="21"/>
        <tr r="K18" s="21"/>
        <tr r="K18" s="21"/>
        <tr r="H13" s="21"/>
        <tr r="H13" s="21"/>
        <tr r="H13" s="21"/>
        <tr r="E12" s="21"/>
        <tr r="E12" s="21"/>
        <tr r="E12" s="21"/>
        <tr r="D5" s="21"/>
        <tr r="D5" s="21"/>
        <tr r="D5" s="21"/>
        <tr r="G17" s="21"/>
        <tr r="G17" s="21"/>
        <tr r="G17" s="21"/>
        <tr r="D12" s="21"/>
        <tr r="D12" s="21"/>
        <tr r="D12" s="21"/>
        <tr r="M5" s="21"/>
        <tr r="M5" s="21"/>
        <tr r="M5" s="21"/>
        <tr r="J5" s="21"/>
        <tr r="J5" s="21"/>
        <tr r="J5" s="21"/>
        <tr r="C15" s="21"/>
        <tr r="C15" s="21"/>
        <tr r="C15" s="21"/>
        <tr r="L9" s="21"/>
        <tr r="L9" s="21"/>
        <tr r="L9" s="21"/>
        <tr r="I15" s="21"/>
        <tr r="I15" s="21"/>
        <tr r="I15" s="21"/>
        <tr r="M15" s="21"/>
        <tr r="M15" s="21"/>
        <tr r="M15" s="21"/>
        <tr r="J14" s="21"/>
        <tr r="J14" s="21"/>
        <tr r="J14" s="21"/>
        <tr r="M14" s="21"/>
        <tr r="M14" s="21"/>
        <tr r="M14" s="21"/>
        <tr r="M17" s="21"/>
        <tr r="M17" s="21"/>
        <tr r="M17" s="21"/>
        <tr r="E15" s="21"/>
        <tr r="E15" s="21"/>
        <tr r="E15" s="21"/>
        <tr r="E19" s="21"/>
        <tr r="E19" s="21"/>
        <tr r="E19" s="21"/>
        <tr r="I19" s="21"/>
        <tr r="I19" s="21"/>
        <tr r="I19" s="21"/>
        <tr r="M19" s="21"/>
        <tr r="M19" s="21"/>
        <tr r="M19" s="21"/>
        <tr r="K19" s="21"/>
        <tr r="K19" s="21"/>
        <tr r="K19" s="21"/>
        <tr r="L16" s="21"/>
        <tr r="L16" s="21"/>
        <tr r="L16" s="21"/>
        <tr r="D16" s="21"/>
        <tr r="D16" s="21"/>
        <tr r="D16" s="21"/>
        <tr r="I16" s="21"/>
        <tr r="I16" s="21"/>
        <tr r="I16" s="21"/>
        <tr r="F16" s="21"/>
        <tr r="F16" s="21"/>
        <tr r="F16" s="21"/>
        <tr r="G10" s="21"/>
        <tr r="G10" s="21"/>
        <tr r="G10" s="21"/>
        <tr r="L10" s="21"/>
        <tr r="L10" s="21"/>
        <tr r="L10" s="21"/>
        <tr r="K10" s="21"/>
        <tr r="K10" s="21"/>
        <tr r="K10" s="21"/>
        <tr r="F10" s="21"/>
        <tr r="F10" s="21"/>
        <tr r="F10" s="21"/>
        <tr r="F9" s="21"/>
        <tr r="F9" s="21"/>
        <tr r="F9" s="21"/>
        <tr r="C9" s="21"/>
        <tr r="C9" s="21"/>
        <tr r="C9" s="21"/>
        <tr r="E14" s="21"/>
        <tr r="E14" s="21"/>
        <tr r="E14" s="21"/>
        <tr r="F17" s="21"/>
        <tr r="F17" s="21"/>
        <tr r="F17" s="21"/>
        <tr r="J16" s="21"/>
        <tr r="J16" s="21"/>
        <tr r="J16" s="21"/>
        <tr r="L17" s="21"/>
        <tr r="L17" s="21"/>
        <tr r="L17" s="21"/>
        <tr r="H14" s="21"/>
        <tr r="H14" s="21"/>
        <tr r="H14" s="21"/>
        <tr r="D14" s="21"/>
        <tr r="D14" s="21"/>
        <tr r="D14" s="21"/>
        <tr r="H16" s="21"/>
        <tr r="H16" s="21"/>
        <tr r="H16" s="21"/>
        <tr r="I14" s="21"/>
        <tr r="I14" s="21"/>
        <tr r="I14" s="21"/>
        <tr r="E10" s="21"/>
        <tr r="E10" s="21"/>
        <tr r="E10" s="21"/>
        <tr r="G9" s="21"/>
        <tr r="G9" s="21"/>
        <tr r="G9" s="21"/>
        <tr r="G14" s="21"/>
        <tr r="G14" s="21"/>
        <tr r="G14" s="21"/>
        <tr r="J17" s="21"/>
        <tr r="J17" s="21"/>
        <tr r="J17" s="21"/>
        <tr r="H17" s="21"/>
        <tr r="H17" s="21"/>
        <tr r="H17" s="21"/>
        <tr r="J9" s="21"/>
        <tr r="J9" s="21"/>
        <tr r="J9" s="21"/>
        <tr r="L14" s="21"/>
        <tr r="L14" s="21"/>
        <tr r="L14" s="21"/>
        <tr r="D9" s="21"/>
        <tr r="D9" s="21"/>
        <tr r="D9" s="21"/>
        <tr r="K9" s="21"/>
        <tr r="K9" s="21"/>
        <tr r="K9" s="21"/>
        <tr r="D17" s="21"/>
        <tr r="D17" s="21"/>
        <tr r="D17" s="21"/>
        <tr r="F14" s="21"/>
        <tr r="F14" s="21"/>
        <tr r="F14" s="21"/>
        <tr r="I17" s="21"/>
        <tr r="I17" s="21"/>
        <tr r="I17" s="21"/>
        <tr r="C14" s="21"/>
        <tr r="C14" s="21"/>
        <tr r="C14" s="21"/>
        <tr r="E17" s="21"/>
        <tr r="E17" s="21"/>
        <tr r="E17" s="21"/>
        <tr r="B6" s="21"/>
        <tr r="B7" s="21"/>
        <tr r="B8" s="21"/>
        <tr r="B18" s="21"/>
        <tr r="B11" s="21"/>
        <tr r="B5" s="21"/>
        <tr r="B13" s="21"/>
        <tr r="B12" s="21"/>
        <tr r="B15" s="21"/>
        <tr r="B19" s="21"/>
        <tr r="B16" s="21"/>
        <tr r="B20" s="21"/>
        <tr r="B10" s="21"/>
        <tr r="B9" s="21"/>
        <tr r="B14" s="21"/>
        <tr r="B17" s="21"/>
      </tp>
    </main>
  </volType>
</volTypes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pivotCacheDefinition" Target="pivotCache/pivotCacheDefinition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pivotCacheDefinition" Target="pivotCache/pivotCacheDefinition4.xml"/><Relationship Id="rId47" Type="http://schemas.openxmlformats.org/officeDocument/2006/relationships/sheetMetadata" Target="metadata.xml"/><Relationship Id="rId50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pivotCacheDefinition" Target="pivotCache/pivotCacheDefinition2.xml"/><Relationship Id="rId45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volatileDependencies" Target="volatileDependenci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onnections" Target="connections.xml"/><Relationship Id="rId52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theme" Target="theme/theme1.xml"/><Relationship Id="rId48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externalLink" Target="externalLinks/externalLink1.xml"/><Relationship Id="rId46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pivotCacheDefinition" Target="pivotCache/pivotCacheDefinition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9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1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7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5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1: יתרת תיק הנכסים הפיננסיים של הציבור ומשקלה ביחס לתוצר, 2009 עד  2018  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9.1876111111111117E-2"/>
          <c:y val="0.26574801587301589"/>
          <c:w val="0.80752222504445004"/>
          <c:h val="0.36967420634920639"/>
        </c:manualLayout>
      </c:layout>
      <c:barChart>
        <c:barDir val="col"/>
        <c:grouping val="stacked"/>
        <c:varyColors val="0"/>
        <c:ser>
          <c:idx val="0"/>
          <c:order val="1"/>
          <c:tx>
            <c:strRef>
              <c:f>'נתונים א''-1'!$C$1</c:f>
              <c:strCache>
                <c:ptCount val="1"/>
                <c:pt idx="0">
                  <c:v>הציבור במישרין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3.5277777777777777E-3"/>
                  <c:y val="-5.03968253968253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א''-1'!$A$2:$A$11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א''-1'!$C$2:$C$11</c:f>
              <c:numCache>
                <c:formatCode>_ * #,##0.0_ ;_ * \-#,##0.0_ ;_ * "-"??_ ;_ @_ </c:formatCode>
                <c:ptCount val="10"/>
                <c:pt idx="0">
                  <c:v>1494.89</c:v>
                </c:pt>
                <c:pt idx="1">
                  <c:v>1668.24</c:v>
                </c:pt>
                <c:pt idx="2">
                  <c:v>1609.91</c:v>
                </c:pt>
                <c:pt idx="3">
                  <c:v>1701.06</c:v>
                </c:pt>
                <c:pt idx="4">
                  <c:v>1843.06</c:v>
                </c:pt>
                <c:pt idx="5">
                  <c:v>1935.6999999999998</c:v>
                </c:pt>
                <c:pt idx="6">
                  <c:v>1985.1799999999998</c:v>
                </c:pt>
                <c:pt idx="7">
                  <c:v>2033.83</c:v>
                </c:pt>
                <c:pt idx="8">
                  <c:v>2076.92</c:v>
                </c:pt>
                <c:pt idx="9">
                  <c:v>2099.81</c:v>
                </c:pt>
              </c:numCache>
            </c:numRef>
          </c:val>
        </c:ser>
        <c:ser>
          <c:idx val="2"/>
          <c:order val="2"/>
          <c:tx>
            <c:strRef>
              <c:f>'נתונים א''-1'!$D$1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8"/>
              <c:layout>
                <c:manualLayout>
                  <c:x val="0"/>
                  <c:y val="2.971397375655598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0555555555555554E-3"/>
                  <c:y val="3.457856460449609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5277777777777777E-3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א''-1'!$A$2:$A$11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א''-1'!$D$2:$D$11</c:f>
              <c:numCache>
                <c:formatCode>_ * #,##0.0_ ;_ * \-#,##0.0_ ;_ * "-"??_ ;_ @_ </c:formatCode>
                <c:ptCount val="10"/>
                <c:pt idx="0">
                  <c:v>806.7</c:v>
                </c:pt>
                <c:pt idx="1">
                  <c:v>894.40000000000009</c:v>
                </c:pt>
                <c:pt idx="2">
                  <c:v>924.0100000000001</c:v>
                </c:pt>
                <c:pt idx="3">
                  <c:v>1029.9099999999999</c:v>
                </c:pt>
                <c:pt idx="4">
                  <c:v>1133.1799999999998</c:v>
                </c:pt>
                <c:pt idx="5">
                  <c:v>1244.73</c:v>
                </c:pt>
                <c:pt idx="6">
                  <c:v>1333.53</c:v>
                </c:pt>
                <c:pt idx="7">
                  <c:v>1408.54</c:v>
                </c:pt>
                <c:pt idx="8">
                  <c:v>1543.76</c:v>
                </c:pt>
                <c:pt idx="9">
                  <c:v>1596.6399999999999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8321664"/>
        <c:axId val="158597888"/>
      </c:barChart>
      <c:lineChart>
        <c:grouping val="standard"/>
        <c:varyColors val="0"/>
        <c:ser>
          <c:idx val="3"/>
          <c:order val="3"/>
          <c:tx>
            <c:strRef>
              <c:f>'נתונים א''-1'!$B$1</c:f>
              <c:strCache>
                <c:ptCount val="1"/>
                <c:pt idx="0">
                  <c:v>סך תיק הנכסים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layout>
                <c:manualLayout>
                  <c:x val="-5.1505555555555554E-2"/>
                  <c:y val="-2.72378092768429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5.1505555555555554E-2"/>
                  <c:y val="-3.21901382362689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'נתונים א''-1'!$A$2:$A$11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א''-1'!$B$2:$B$11</c:f>
              <c:numCache>
                <c:formatCode>_ * #,##0.0_ ;_ * \-#,##0.0_ ;_ * "-"??_ ;_ @_ </c:formatCode>
                <c:ptCount val="10"/>
                <c:pt idx="0">
                  <c:v>2301.58</c:v>
                </c:pt>
                <c:pt idx="1">
                  <c:v>2562.64</c:v>
                </c:pt>
                <c:pt idx="2">
                  <c:v>2533.92</c:v>
                </c:pt>
                <c:pt idx="3">
                  <c:v>2730.97</c:v>
                </c:pt>
                <c:pt idx="4">
                  <c:v>2976.24</c:v>
                </c:pt>
                <c:pt idx="5">
                  <c:v>3180.43</c:v>
                </c:pt>
                <c:pt idx="6">
                  <c:v>3318.72</c:v>
                </c:pt>
                <c:pt idx="7">
                  <c:v>3442.37</c:v>
                </c:pt>
                <c:pt idx="8">
                  <c:v>3620.68</c:v>
                </c:pt>
                <c:pt idx="9">
                  <c:v>3696.44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321664"/>
        <c:axId val="158597888"/>
      </c:lineChart>
      <c:lineChart>
        <c:grouping val="standard"/>
        <c:varyColors val="0"/>
        <c:ser>
          <c:idx val="1"/>
          <c:order val="0"/>
          <c:tx>
            <c:strRef>
              <c:f>'נתונים א''-1'!$E$1</c:f>
              <c:strCache>
                <c:ptCount val="1"/>
                <c:pt idx="0">
                  <c:v>אחוזי תוצר (הציר הימני)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'נתונים א''-1'!$A$2:$A$11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א''-1'!$E$2:$E$11</c:f>
              <c:numCache>
                <c:formatCode>_ * #,##0.0_ ;_ * \-#,##0.0_ ;_ * "-"??_ ;_ @_ </c:formatCode>
                <c:ptCount val="10"/>
                <c:pt idx="0">
                  <c:v>282.14</c:v>
                </c:pt>
                <c:pt idx="1">
                  <c:v>293.23</c:v>
                </c:pt>
                <c:pt idx="2">
                  <c:v>270.58999999999997</c:v>
                </c:pt>
                <c:pt idx="3">
                  <c:v>275.12</c:v>
                </c:pt>
                <c:pt idx="4">
                  <c:v>281.39999999999998</c:v>
                </c:pt>
                <c:pt idx="5">
                  <c:v>286.74</c:v>
                </c:pt>
                <c:pt idx="6">
                  <c:v>284.17</c:v>
                </c:pt>
                <c:pt idx="7">
                  <c:v>280.64999999999998</c:v>
                </c:pt>
                <c:pt idx="8">
                  <c:v>284.73</c:v>
                </c:pt>
                <c:pt idx="9">
                  <c:v>278.36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8622848"/>
        <c:axId val="158600192"/>
      </c:lineChart>
      <c:catAx>
        <c:axId val="158321664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8597888"/>
        <c:crosses val="autoZero"/>
        <c:auto val="0"/>
        <c:lblAlgn val="ctr"/>
        <c:lblOffset val="100"/>
        <c:noMultiLvlLbl val="0"/>
      </c:catAx>
      <c:valAx>
        <c:axId val="158597888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 sz="90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טריליוני ש"ח</a:t>
                </a:r>
              </a:p>
            </c:rich>
          </c:tx>
          <c:layout>
            <c:manualLayout>
              <c:xMode val="edge"/>
              <c:yMode val="edge"/>
              <c:x val="5.2483333333333331E-3"/>
              <c:y val="0.17727499999999999"/>
            </c:manualLayout>
          </c:layout>
          <c:overlay val="0"/>
        </c:title>
        <c:numFmt formatCode="#,##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8321664"/>
        <c:crosses val="autoZero"/>
        <c:crossBetween val="between"/>
        <c:majorUnit val="1000"/>
        <c:dispUnits>
          <c:builtInUnit val="thousands"/>
        </c:dispUnits>
      </c:valAx>
      <c:valAx>
        <c:axId val="158600192"/>
        <c:scaling>
          <c:orientation val="minMax"/>
          <c:max val="320"/>
          <c:min val="24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9272027777777774"/>
              <c:y val="0.18374388270389364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8622848"/>
        <c:crosses val="max"/>
        <c:crossBetween val="between"/>
        <c:majorUnit val="20"/>
      </c:valAx>
      <c:dateAx>
        <c:axId val="158622848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8600192"/>
        <c:crosses val="autoZero"/>
        <c:auto val="1"/>
        <c:lblOffset val="100"/>
        <c:baseTimeUnit val="years"/>
      </c:dateAx>
      <c:spPr>
        <a:ln>
          <a:prstDash val="sysDash"/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2.494444444444445E-2"/>
          <c:y val="0.82258184016065827"/>
          <c:w val="0.4260477777777778"/>
          <c:h val="0.13995452494130856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9: קצב הגידול של יתרת תיק המניות הנסחרות בארץ, 2012 עד 2018</a:t>
            </a: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0925527777777778"/>
          <c:y val="0.22678571428571428"/>
          <c:w val="0.84774111111111106"/>
          <c:h val="0.433670634920634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א''-9'!$L$7</c:f>
              <c:strCache>
                <c:ptCount val="1"/>
                <c:pt idx="0">
                  <c:v>הציבור במישרין</c:v>
                </c:pt>
              </c:strCache>
            </c:strRef>
          </c:tx>
          <c:spPr>
            <a:ln w="25400"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'נתונים א''-9'!$K$8:$K$14</c:f>
              <c:numCache>
                <c:formatCode>mmm\-yy</c:formatCode>
                <c:ptCount val="7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</c:numCache>
            </c:numRef>
          </c:cat>
          <c:val>
            <c:numRef>
              <c:f>'נתונים א''-9'!$L$8:$L$14</c:f>
              <c:numCache>
                <c:formatCode>_ * #,##0.0_ ;_ * \-#,##0.0_ ;_ * "-"??_ ;_ @_ </c:formatCode>
                <c:ptCount val="7"/>
                <c:pt idx="0">
                  <c:v>3.3367874444182766</c:v>
                </c:pt>
                <c:pt idx="1">
                  <c:v>24.423890017580341</c:v>
                </c:pt>
                <c:pt idx="2">
                  <c:v>-1.8832356092504443</c:v>
                </c:pt>
                <c:pt idx="3">
                  <c:v>-2.4855023750016803</c:v>
                </c:pt>
                <c:pt idx="4">
                  <c:v>-2.1283254256144302</c:v>
                </c:pt>
                <c:pt idx="5">
                  <c:v>0.3114274376560644</c:v>
                </c:pt>
                <c:pt idx="6">
                  <c:v>-3.0383746134748701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'נתונים א''-9'!$M$7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ln w="25400">
              <a:solidFill>
                <a:schemeClr val="accent1">
                  <a:lumMod val="40000"/>
                  <a:lumOff val="60000"/>
                </a:schemeClr>
              </a:solidFill>
            </a:ln>
          </c:spPr>
          <c:marker>
            <c:symbol val="none"/>
          </c:marker>
          <c:cat>
            <c:numRef>
              <c:f>'נתונים א''-9'!$K$8:$K$14</c:f>
              <c:numCache>
                <c:formatCode>mmm\-yy</c:formatCode>
                <c:ptCount val="7"/>
                <c:pt idx="0">
                  <c:v>41274</c:v>
                </c:pt>
                <c:pt idx="1">
                  <c:v>41639</c:v>
                </c:pt>
                <c:pt idx="2">
                  <c:v>42004</c:v>
                </c:pt>
                <c:pt idx="3">
                  <c:v>42369</c:v>
                </c:pt>
                <c:pt idx="4">
                  <c:v>42735</c:v>
                </c:pt>
                <c:pt idx="5">
                  <c:v>43100</c:v>
                </c:pt>
                <c:pt idx="6">
                  <c:v>43465</c:v>
                </c:pt>
              </c:numCache>
            </c:numRef>
          </c:cat>
          <c:val>
            <c:numRef>
              <c:f>'נתונים א''-9'!$M$8:$M$14</c:f>
              <c:numCache>
                <c:formatCode>_ * #,##0.0_ ;_ * \-#,##0.0_ ;_ * "-"??_ ;_ @_ </c:formatCode>
                <c:ptCount val="7"/>
                <c:pt idx="0">
                  <c:v>8.0082891587649705</c:v>
                </c:pt>
                <c:pt idx="1">
                  <c:v>13.522143930948749</c:v>
                </c:pt>
                <c:pt idx="2">
                  <c:v>4.18940455287935</c:v>
                </c:pt>
                <c:pt idx="3">
                  <c:v>8.7847181760495996</c:v>
                </c:pt>
                <c:pt idx="4">
                  <c:v>13.109549780204844</c:v>
                </c:pt>
                <c:pt idx="5">
                  <c:v>12.568723014787953</c:v>
                </c:pt>
                <c:pt idx="6">
                  <c:v>-0.67213853337954044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896128"/>
        <c:axId val="160897664"/>
      </c:lineChart>
      <c:catAx>
        <c:axId val="160896128"/>
        <c:scaling>
          <c:orientation val="minMax"/>
        </c:scaling>
        <c:delete val="0"/>
        <c:axPos val="b"/>
        <c:numFmt formatCode="\ mmm\'\-yy" sourceLinked="0"/>
        <c:majorTickMark val="none"/>
        <c:minorTickMark val="none"/>
        <c:tickLblPos val="low"/>
        <c:spPr>
          <a:ln w="12700">
            <a:solidFill>
              <a:schemeClr val="bg1">
                <a:lumMod val="50000"/>
                <a:alpha val="80000"/>
              </a:schemeClr>
            </a:solidFill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897664"/>
        <c:crosses val="autoZero"/>
        <c:auto val="0"/>
        <c:lblAlgn val="ctr"/>
        <c:lblOffset val="100"/>
        <c:noMultiLvlLbl val="0"/>
      </c:catAx>
      <c:valAx>
        <c:axId val="160897664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0.13116071428571427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896128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"/>
          <c:y val="0.83154761904761909"/>
          <c:w val="1"/>
          <c:h val="7.4418253968253967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/>
              <a:t>איור א'</a:t>
            </a:r>
            <a:r>
              <a:rPr lang="en-US" sz="1100"/>
              <a:t>-</a:t>
            </a:r>
            <a:r>
              <a:rPr lang="he-IL" sz="1100"/>
              <a:t>10: התפלגות</a:t>
            </a:r>
            <a:r>
              <a:rPr lang="he-IL" sz="1100" baseline="0"/>
              <a:t> ה</a:t>
            </a:r>
            <a:r>
              <a:rPr lang="he-IL" sz="1100"/>
              <a:t>החזקות באג"ח החברות הסחירות בארץ לפי הגוף המנהל,</a:t>
            </a:r>
            <a:r>
              <a:rPr lang="he-IL" sz="1100" baseline="0"/>
              <a:t> </a:t>
            </a:r>
            <a:r>
              <a:rPr lang="he-IL" sz="1100"/>
              <a:t>2009 עד  2018</a:t>
            </a:r>
          </a:p>
        </c:rich>
      </c:tx>
      <c:layout/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549944444444447"/>
          <c:y val="0.2490047619047619"/>
          <c:w val="0.5218733333333333"/>
          <c:h val="0.43065595238095239"/>
        </c:manualLayout>
      </c:layout>
      <c:lineChart>
        <c:grouping val="standard"/>
        <c:varyColors val="0"/>
        <c:ser>
          <c:idx val="0"/>
          <c:order val="0"/>
          <c:tx>
            <c:strRef>
              <c:f>'נתונים א''-10'!$G$1</c:f>
              <c:strCache>
                <c:ptCount val="1"/>
                <c:pt idx="0">
                  <c:v>הציבור במישרין</c:v>
                </c:pt>
              </c:strCache>
            </c:strRef>
          </c:tx>
          <c:spPr>
            <a:ln w="25400">
              <a:solidFill>
                <a:schemeClr val="accent4">
                  <a:lumMod val="40000"/>
                  <a:lumOff val="60000"/>
                </a:schemeClr>
              </a:solidFill>
            </a:ln>
          </c:spPr>
          <c:marker>
            <c:symbol val="none"/>
          </c:marker>
          <c:dPt>
            <c:idx val="10"/>
            <c:marker>
              <c:symbol val="circle"/>
              <c:size val="6"/>
              <c:spPr>
                <a:solidFill>
                  <a:schemeClr val="accent5">
                    <a:lumMod val="60000"/>
                    <a:lumOff val="40000"/>
                  </a:schemeClr>
                </a:solidFill>
                <a:ln>
                  <a:solidFill>
                    <a:schemeClr val="accent5">
                      <a:lumMod val="60000"/>
                      <a:lumOff val="40000"/>
                    </a:schemeClr>
                  </a:solidFill>
                </a:ln>
              </c:spPr>
            </c:marker>
            <c:bubble3D val="0"/>
          </c:dPt>
          <c:dLbls>
            <c:dLbl>
              <c:idx val="10"/>
              <c:layout>
                <c:manualLayout>
                  <c:x val="-6.7027777777777714E-2"/>
                  <c:y val="-4.535714285714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א''-10'!$A$2:$A$11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א''-10'!$G$2:$G$11</c:f>
              <c:numCache>
                <c:formatCode>_ * #,##0.0_ ;_ * \-#,##0.0_ ;_ * "-"??_ ;_ @_ </c:formatCode>
                <c:ptCount val="10"/>
                <c:pt idx="0">
                  <c:v>98.58</c:v>
                </c:pt>
                <c:pt idx="1">
                  <c:v>125.08</c:v>
                </c:pt>
                <c:pt idx="2">
                  <c:v>118.31</c:v>
                </c:pt>
                <c:pt idx="3">
                  <c:v>135.41</c:v>
                </c:pt>
                <c:pt idx="4">
                  <c:v>148.35999999999999</c:v>
                </c:pt>
                <c:pt idx="5">
                  <c:v>147.88999999999999</c:v>
                </c:pt>
                <c:pt idx="6">
                  <c:v>156.69</c:v>
                </c:pt>
                <c:pt idx="7">
                  <c:v>171.99</c:v>
                </c:pt>
                <c:pt idx="8">
                  <c:v>196.94</c:v>
                </c:pt>
                <c:pt idx="9">
                  <c:v>188.62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'נתונים א''-10'!$H$1</c:f>
              <c:strCache>
                <c:ptCount val="1"/>
                <c:pt idx="0">
                  <c:v> הגופים המוסדיים</c:v>
                </c:pt>
              </c:strCache>
            </c:strRef>
          </c:tx>
          <c:spPr>
            <a:ln w="25400"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dPt>
            <c:idx val="10"/>
            <c:marker>
              <c:symbol val="circle"/>
              <c:size val="6"/>
              <c:spPr>
                <a:solidFill>
                  <a:schemeClr val="accent1">
                    <a:lumMod val="75000"/>
                  </a:schemeClr>
                </a:solidFill>
                <a:ln>
                  <a:solidFill>
                    <a:schemeClr val="accent1"/>
                  </a:solidFill>
                </a:ln>
              </c:spPr>
            </c:marker>
            <c:bubble3D val="0"/>
          </c:dPt>
          <c:dLbls>
            <c:dLbl>
              <c:idx val="10"/>
              <c:layout>
                <c:manualLayout>
                  <c:x val="-6.7027777777777714E-2"/>
                  <c:y val="-4.53571428571428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א''-10'!$A$2:$A$11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א''-10'!$H$2:$H$11</c:f>
              <c:numCache>
                <c:formatCode>_ * #,##0.0_ ;_ * \-#,##0.0_ ;_ * "-"??_ ;_ @_ </c:formatCode>
                <c:ptCount val="10"/>
                <c:pt idx="0">
                  <c:v>96.740000000000009</c:v>
                </c:pt>
                <c:pt idx="1">
                  <c:v>108.19999999999999</c:v>
                </c:pt>
                <c:pt idx="2">
                  <c:v>116.14</c:v>
                </c:pt>
                <c:pt idx="3">
                  <c:v>118.59</c:v>
                </c:pt>
                <c:pt idx="4">
                  <c:v>115.49000000000001</c:v>
                </c:pt>
                <c:pt idx="5">
                  <c:v>108.02999999999999</c:v>
                </c:pt>
                <c:pt idx="6">
                  <c:v>111.98</c:v>
                </c:pt>
                <c:pt idx="7">
                  <c:v>122.94</c:v>
                </c:pt>
                <c:pt idx="8">
                  <c:v>129.82</c:v>
                </c:pt>
                <c:pt idx="9">
                  <c:v>144.69999999999999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746880"/>
        <c:axId val="160748672"/>
      </c:lineChart>
      <c:catAx>
        <c:axId val="160746880"/>
        <c:scaling>
          <c:orientation val="minMax"/>
        </c:scaling>
        <c:delete val="0"/>
        <c:axPos val="b"/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/>
            </a:pPr>
            <a:endParaRPr lang="he-IL"/>
          </a:p>
        </c:txPr>
        <c:crossAx val="160748672"/>
        <c:crosses val="autoZero"/>
        <c:auto val="0"/>
        <c:lblAlgn val="ctr"/>
        <c:lblOffset val="100"/>
        <c:noMultiLvlLbl val="0"/>
      </c:catAx>
      <c:valAx>
        <c:axId val="1607486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/>
                </a:pPr>
                <a:r>
                  <a:rPr lang="he-IL" sz="900" b="0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7.0555555555555554E-3"/>
              <c:y val="0.15187222222222221"/>
            </c:manualLayout>
          </c:layout>
          <c:overlay val="0"/>
        </c:title>
        <c:numFmt formatCode="General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6074688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500000000000001E-2"/>
          <c:y val="0.83999642857142853"/>
          <c:w val="0.3493486111111111"/>
          <c:h val="0.14497380952380953"/>
        </c:manualLayout>
      </c:layout>
      <c:overlay val="0"/>
      <c:txPr>
        <a:bodyPr/>
        <a:lstStyle/>
        <a:p>
          <a:pPr>
            <a:defRPr sz="900"/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1.7846122697690536E-2"/>
          <c:y val="2.8863092619811397E-2"/>
          <c:w val="0.85673166961603686"/>
          <c:h val="0.9952024385245205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75000"/>
                </a:schemeClr>
              </a:solidFill>
            </c:spPr>
          </c:dPt>
          <c:cat>
            <c:strRef>
              <c:f>'נתונים א''-10'!$D$1:$F$1</c:f>
              <c:strCache>
                <c:ptCount val="3"/>
                <c:pt idx="0">
                  <c:v>הגמל
וההשתלמות</c:v>
                </c:pt>
                <c:pt idx="1">
                  <c:v>קרנות
הפנסיה</c:v>
                </c:pt>
                <c:pt idx="2">
                  <c:v>חברות הביטוח</c:v>
                </c:pt>
              </c:strCache>
            </c:strRef>
          </c:cat>
          <c:val>
            <c:numRef>
              <c:f>'נתונים א''-10'!$D$11:$F$11</c:f>
              <c:numCache>
                <c:formatCode>_ * #,##0.0_ ;_ * \-#,##0.0_ ;_ * "-"??_ ;_ @_ </c:formatCode>
                <c:ptCount val="3"/>
                <c:pt idx="0">
                  <c:v>59.75</c:v>
                </c:pt>
                <c:pt idx="1">
                  <c:v>28.82</c:v>
                </c:pt>
                <c:pt idx="2">
                  <c:v>56.13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964738689045961E-3"/>
          <c:y val="5.3973373522160091E-2"/>
          <c:w val="0.89139993916591986"/>
          <c:h val="0.90395567360103346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</c:dPt>
          <c:dPt>
            <c:idx val="1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cat>
            <c:strRef>
              <c:f>'נתונים א''-10'!$B$1:$C$1</c:f>
              <c:strCache>
                <c:ptCount val="2"/>
                <c:pt idx="0">
                  <c:v>הציבור
במישרין</c:v>
                </c:pt>
                <c:pt idx="1">
                  <c:v>קרנות הנאמנות</c:v>
                </c:pt>
              </c:strCache>
            </c:strRef>
          </c:cat>
          <c:val>
            <c:numRef>
              <c:f>'נתונים א''-10'!$B$11:$C$11</c:f>
              <c:numCache>
                <c:formatCode>_ * #,##0.0_ ;_ * \-#,##0.0_ ;_ * "-"??_ ;_ @_ </c:formatCode>
                <c:ptCount val="2"/>
                <c:pt idx="0">
                  <c:v>83.63</c:v>
                </c:pt>
                <c:pt idx="1">
                  <c:v>104.99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-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11: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 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האג"ח הממשלתיות לפי מחזיקים,          2018 בהשוואה ל-2017</a:t>
            </a:r>
          </a:p>
        </c:rich>
      </c:tx>
      <c:layout>
        <c:manualLayout>
          <c:xMode val="edge"/>
          <c:yMode val="edge"/>
          <c:x val="0.17539138888888889"/>
          <c:y val="4.0779874971151049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6114333333333334"/>
          <c:y val="0.21865667668950559"/>
          <c:w val="0.69228055555555557"/>
          <c:h val="0.5839778440049369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'נתונים א''-11'!$C$1</c:f>
              <c:strCache>
                <c:ptCount val="1"/>
                <c:pt idx="0">
                  <c:v>דצמ-17</c:v>
                </c:pt>
              </c:strCache>
            </c:strRef>
          </c:tx>
          <c:spPr>
            <a:solidFill>
              <a:schemeClr val="accent4"/>
            </a:solidFill>
          </c:spPr>
          <c:invertIfNegative val="0"/>
          <c:dPt>
            <c:idx val="0"/>
            <c:invertIfNegative val="0"/>
            <c:bubble3D val="0"/>
          </c:dPt>
          <c:cat>
            <c:strRef>
              <c:f>'נתונים א''-11'!$B$2:$B$8</c:f>
              <c:strCache>
                <c:ptCount val="7"/>
                <c:pt idx="0">
                  <c:v>הציבור במישרין</c:v>
                </c:pt>
                <c:pt idx="1">
                  <c:v>קופות הגמל וקרנות ההשתלמות</c:v>
                </c:pt>
                <c:pt idx="2">
                  <c:v>קרנות הפנסיה</c:v>
                </c:pt>
                <c:pt idx="3">
                  <c:v>חברות הביטוח</c:v>
                </c:pt>
                <c:pt idx="5">
                  <c:v>קרנות הפנסיה</c:v>
                </c:pt>
                <c:pt idx="6">
                  <c:v>חברות הביטוח</c:v>
                </c:pt>
              </c:strCache>
            </c:strRef>
          </c:cat>
          <c:val>
            <c:numRef>
              <c:f>'נתונים א''-11'!$C$2:$C$8</c:f>
              <c:numCache>
                <c:formatCode>_ * #,##0.0_ ;_ * \-#,##0.0_ ;_ * "-"??_ ;_ @_ </c:formatCode>
                <c:ptCount val="7"/>
                <c:pt idx="0">
                  <c:v>143.71113776800001</c:v>
                </c:pt>
                <c:pt idx="1">
                  <c:v>108.869873</c:v>
                </c:pt>
                <c:pt idx="2">
                  <c:v>84.126750999999999</c:v>
                </c:pt>
                <c:pt idx="3">
                  <c:v>59.750375999999996</c:v>
                </c:pt>
                <c:pt idx="5">
                  <c:v>157.51030789399999</c:v>
                </c:pt>
                <c:pt idx="6">
                  <c:v>51.514714626</c:v>
                </c:pt>
              </c:numCache>
            </c:numRef>
          </c:val>
        </c:ser>
        <c:ser>
          <c:idx val="2"/>
          <c:order val="1"/>
          <c:tx>
            <c:strRef>
              <c:f>'נתונים א''-11'!$D$1</c:f>
              <c:strCache>
                <c:ptCount val="1"/>
                <c:pt idx="0">
                  <c:v>דצמ-18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strRef>
              <c:f>'נתונים א''-11'!$B$2:$B$8</c:f>
              <c:strCache>
                <c:ptCount val="7"/>
                <c:pt idx="0">
                  <c:v>הציבור במישרין</c:v>
                </c:pt>
                <c:pt idx="1">
                  <c:v>קופות הגמל וקרנות ההשתלמות</c:v>
                </c:pt>
                <c:pt idx="2">
                  <c:v>קרנות הפנסיה</c:v>
                </c:pt>
                <c:pt idx="3">
                  <c:v>חברות הביטוח</c:v>
                </c:pt>
                <c:pt idx="5">
                  <c:v>קרנות הפנסיה</c:v>
                </c:pt>
                <c:pt idx="6">
                  <c:v>חברות הביטוח</c:v>
                </c:pt>
              </c:strCache>
            </c:strRef>
          </c:cat>
          <c:val>
            <c:numRef>
              <c:f>'נתונים א''-11'!$D$2:$D$8</c:f>
              <c:numCache>
                <c:formatCode>_ * #,##0.0_ ;_ * \-#,##0.0_ ;_ * "-"??_ ;_ @_ </c:formatCode>
                <c:ptCount val="7"/>
                <c:pt idx="0">
                  <c:v>144.76368132400003</c:v>
                </c:pt>
                <c:pt idx="1">
                  <c:v>108.429903</c:v>
                </c:pt>
                <c:pt idx="2">
                  <c:v>81.522723999999997</c:v>
                </c:pt>
                <c:pt idx="3">
                  <c:v>62.514218999999997</c:v>
                </c:pt>
                <c:pt idx="5">
                  <c:v>170.99628147000001</c:v>
                </c:pt>
                <c:pt idx="6">
                  <c:v>52.412855709999995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159770112"/>
        <c:axId val="159771648"/>
      </c:barChart>
      <c:catAx>
        <c:axId val="159770112"/>
        <c:scaling>
          <c:orientation val="maxMin"/>
        </c:scaling>
        <c:delete val="0"/>
        <c:axPos val="l"/>
        <c:numFmt formatCode="_ * #,##0.0_ ;_ * \-#,##0.0_ ;_ * &quot;-&quot;??_ ;_ @_ " sourceLinked="0"/>
        <c:majorTickMark val="out"/>
        <c:minorTickMark val="none"/>
        <c:tickLblPos val="low"/>
        <c:spPr>
          <a:ln>
            <a:noFill/>
          </a:ln>
        </c:spPr>
        <c:txPr>
          <a:bodyPr rot="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771648"/>
        <c:crossesAt val="0"/>
        <c:auto val="0"/>
        <c:lblAlgn val="ctr"/>
        <c:lblOffset val="100"/>
        <c:noMultiLvlLbl val="0"/>
      </c:catAx>
      <c:valAx>
        <c:axId val="159771648"/>
        <c:scaling>
          <c:orientation val="minMax"/>
          <c:max val="180"/>
          <c:min val="0"/>
        </c:scaling>
        <c:delete val="0"/>
        <c:axPos val="t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.78669444444444447"/>
              <c:y val="0.87577270036224253"/>
            </c:manualLayout>
          </c:layout>
          <c:overlay val="0"/>
        </c:title>
        <c:numFmt formatCode="0" sourceLinked="0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10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770112"/>
        <c:crosses val="autoZero"/>
        <c:crossBetween val="between"/>
      </c:valAx>
      <c:spPr>
        <a:ln w="0">
          <a:noFill/>
        </a:ln>
      </c:spPr>
    </c:plotArea>
    <c:legend>
      <c:legendPos val="b"/>
      <c:layout>
        <c:manualLayout>
          <c:xMode val="edge"/>
          <c:yMode val="edge"/>
          <c:x val="4.899722222222222E-2"/>
          <c:y val="0.88656534708529244"/>
          <c:w val="0.35498166666666664"/>
          <c:h val="9.2887608069164268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א'-12: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המק"ם לפי מחזיקים,</a:t>
            </a: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2018 בהשוואה ל-2017, מיליארדי ש"ח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6642083333333332"/>
          <c:y val="0.23182539682539682"/>
          <c:w val="0.80583333333333329"/>
          <c:h val="0.48595238095238097"/>
        </c:manualLayout>
      </c:layout>
      <c:barChart>
        <c:barDir val="bar"/>
        <c:grouping val="stacked"/>
        <c:varyColors val="0"/>
        <c:ser>
          <c:idx val="3"/>
          <c:order val="0"/>
          <c:tx>
            <c:strRef>
              <c:f>'נתונים א''-12'!$B$1</c:f>
              <c:strCache>
                <c:ptCount val="1"/>
                <c:pt idx="0">
                  <c:v>הציבור במישרין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'נתונים א''-12'!$A$2:$A$3</c:f>
              <c:numCache>
                <c:formatCode>mmm\-yy</c:formatCode>
                <c:ptCount val="2"/>
                <c:pt idx="0">
                  <c:v>43100</c:v>
                </c:pt>
                <c:pt idx="1">
                  <c:v>43465</c:v>
                </c:pt>
              </c:numCache>
            </c:numRef>
          </c:cat>
          <c:val>
            <c:numRef>
              <c:f>'נתונים א''-12'!$B$2:$B$3</c:f>
              <c:numCache>
                <c:formatCode>_ * #,##0.0_ ;_ * \-#,##0.0_ ;_ * "-"??_ ;_ @_ </c:formatCode>
                <c:ptCount val="2"/>
                <c:pt idx="0">
                  <c:v>20.97</c:v>
                </c:pt>
                <c:pt idx="1">
                  <c:v>42.87</c:v>
                </c:pt>
              </c:numCache>
            </c:numRef>
          </c:val>
        </c:ser>
        <c:ser>
          <c:idx val="4"/>
          <c:order val="1"/>
          <c:tx>
            <c:strRef>
              <c:f>'נתונים א''-12'!$C$1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solidFill>
              <a:schemeClr val="accent6"/>
            </a:solidFill>
          </c:spPr>
          <c:invertIfNegative val="0"/>
          <c:dLbls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'נתונים א''-12'!$A$2:$A$3</c:f>
              <c:numCache>
                <c:formatCode>mmm\-yy</c:formatCode>
                <c:ptCount val="2"/>
                <c:pt idx="0">
                  <c:v>43100</c:v>
                </c:pt>
                <c:pt idx="1">
                  <c:v>43465</c:v>
                </c:pt>
              </c:numCache>
            </c:numRef>
          </c:cat>
          <c:val>
            <c:numRef>
              <c:f>'נתונים א''-12'!$C$2:$C$3</c:f>
              <c:numCache>
                <c:formatCode>_ * #,##0.0_ ;_ * \-#,##0.0_ ;_ * "-"??_ ;_ @_ </c:formatCode>
                <c:ptCount val="2"/>
                <c:pt idx="0">
                  <c:v>26.73</c:v>
                </c:pt>
                <c:pt idx="1">
                  <c:v>21.93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398144"/>
        <c:axId val="161396608"/>
      </c:barChart>
      <c:valAx>
        <c:axId val="161396608"/>
        <c:scaling>
          <c:orientation val="minMax"/>
          <c:min val="0"/>
        </c:scaling>
        <c:delete val="1"/>
        <c:axPos val="t"/>
        <c:numFmt formatCode="#,##0" sourceLinked="0"/>
        <c:majorTickMark val="out"/>
        <c:minorTickMark val="none"/>
        <c:tickLblPos val="nextTo"/>
        <c:crossAx val="161398144"/>
        <c:crossesAt val="1"/>
        <c:crossBetween val="between"/>
      </c:valAx>
      <c:catAx>
        <c:axId val="161398144"/>
        <c:scaling>
          <c:orientation val="maxMin"/>
        </c:scaling>
        <c:delete val="0"/>
        <c:axPos val="l"/>
        <c:numFmt formatCode="\ mmm\'\-yy" sourceLinked="0"/>
        <c:majorTickMark val="none"/>
        <c:minorTickMark val="none"/>
        <c:tickLblPos val="low"/>
        <c:spPr>
          <a:ln w="19050"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1396608"/>
        <c:crossesAt val="0"/>
        <c:auto val="0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6.3500000000000001E-2"/>
          <c:y val="0.82293134920634925"/>
          <c:w val="0.8859083333333333"/>
          <c:h val="7.3128351108424805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א'-13: יתרות המזומן והפיקדונות של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הציבור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, </a:t>
            </a: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2009 עד  2018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9.1977777777777783E-2"/>
          <c:y val="0.19860789808539683"/>
          <c:w val="0.83008499999999996"/>
          <c:h val="0.42085634920634923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'[1]נתונים א''-13'!$C$1</c:f>
              <c:strCache>
                <c:ptCount val="1"/>
                <c:pt idx="0">
                  <c:v>יתרת הפיקדונות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dPt>
            <c:idx val="10"/>
            <c:invertIfNegative val="0"/>
            <c:bubble3D val="0"/>
          </c:dPt>
          <c:dLbls>
            <c:dLbl>
              <c:idx val="8"/>
              <c:layout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0"/>
                  <c:y val="-9.409097560117275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'[1]נתונים א''-13'!$A$3:$A$12</c:f>
              <c:numCache>
                <c:formatCode>General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'[1]נתונים א''-13'!$C$3:$C$12</c:f>
              <c:numCache>
                <c:formatCode>General</c:formatCode>
                <c:ptCount val="10"/>
                <c:pt idx="0">
                  <c:v>624.83000000000004</c:v>
                </c:pt>
                <c:pt idx="1">
                  <c:v>660.54000000000008</c:v>
                </c:pt>
                <c:pt idx="2">
                  <c:v>748.29</c:v>
                </c:pt>
                <c:pt idx="3">
                  <c:v>789.39</c:v>
                </c:pt>
                <c:pt idx="4">
                  <c:v>803.17</c:v>
                </c:pt>
                <c:pt idx="5">
                  <c:v>822.85</c:v>
                </c:pt>
                <c:pt idx="6">
                  <c:v>844.71</c:v>
                </c:pt>
                <c:pt idx="7">
                  <c:v>886.04999999999984</c:v>
                </c:pt>
                <c:pt idx="8">
                  <c:v>906.29</c:v>
                </c:pt>
                <c:pt idx="9">
                  <c:v>897.0300000000002</c:v>
                </c:pt>
              </c:numCache>
            </c:numRef>
          </c:val>
        </c:ser>
        <c:ser>
          <c:idx val="0"/>
          <c:order val="1"/>
          <c:tx>
            <c:strRef>
              <c:f>'[1]נתונים א''-13'!$B$1</c:f>
              <c:strCache>
                <c:ptCount val="1"/>
                <c:pt idx="0">
                  <c:v>יתרת המזומן והעו"ש</c:v>
                </c:pt>
              </c:strCache>
            </c:strRef>
          </c:tx>
          <c:spPr>
            <a:solidFill>
              <a:schemeClr val="accent5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'[1]נתונים א''-13'!$A$3:$A$12</c:f>
              <c:numCache>
                <c:formatCode>General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'[1]נתונים א''-13'!$B$3:$B$12</c:f>
              <c:numCache>
                <c:formatCode>General</c:formatCode>
                <c:ptCount val="10"/>
                <c:pt idx="0">
                  <c:v>105.02</c:v>
                </c:pt>
                <c:pt idx="1">
                  <c:v>109.66999999999999</c:v>
                </c:pt>
                <c:pt idx="2">
                  <c:v>110.89000000000001</c:v>
                </c:pt>
                <c:pt idx="3">
                  <c:v>125.78</c:v>
                </c:pt>
                <c:pt idx="4">
                  <c:v>145.5</c:v>
                </c:pt>
                <c:pt idx="5">
                  <c:v>198.37</c:v>
                </c:pt>
                <c:pt idx="6">
                  <c:v>275.58</c:v>
                </c:pt>
                <c:pt idx="7">
                  <c:v>326.57000000000005</c:v>
                </c:pt>
                <c:pt idx="8">
                  <c:v>362.68</c:v>
                </c:pt>
                <c:pt idx="9">
                  <c:v>406.09999999999997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1678848"/>
        <c:axId val="161680384"/>
      </c:barChart>
      <c:lineChart>
        <c:grouping val="standard"/>
        <c:varyColors val="0"/>
        <c:ser>
          <c:idx val="1"/>
          <c:order val="2"/>
          <c:tx>
            <c:strRef>
              <c:f>'[1]נתונים א''-13'!$D$1</c:f>
              <c:strCache>
                <c:ptCount val="1"/>
                <c:pt idx="0">
                  <c:v>שיעור השינוי השנתי - המזומן והעו"ש (ציר ימני)</c:v>
                </c:pt>
              </c:strCache>
            </c:strRef>
          </c:tx>
          <c:spPr>
            <a:ln w="25400">
              <a:solidFill>
                <a:schemeClr val="accent5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'[1]נתונים א''-13'!$A$2:$A$12</c:f>
              <c:numCache>
                <c:formatCode>General</c:formatCode>
                <c:ptCount val="11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</c:numCache>
            </c:numRef>
          </c:cat>
          <c:val>
            <c:numRef>
              <c:f>'[1]נתונים א''-13'!$D$3:$D$12</c:f>
              <c:numCache>
                <c:formatCode>General</c:formatCode>
                <c:ptCount val="10"/>
                <c:pt idx="0">
                  <c:v>38.713512085589755</c:v>
                </c:pt>
                <c:pt idx="1">
                  <c:v>4.4277280517996509</c:v>
                </c:pt>
                <c:pt idx="2">
                  <c:v>1.1124281936719438</c:v>
                </c:pt>
                <c:pt idx="3">
                  <c:v>13.427721165118566</c:v>
                </c:pt>
                <c:pt idx="4">
                  <c:v>15.678168230243283</c:v>
                </c:pt>
                <c:pt idx="5">
                  <c:v>36.336769759450171</c:v>
                </c:pt>
                <c:pt idx="6">
                  <c:v>38.922216060896297</c:v>
                </c:pt>
                <c:pt idx="7">
                  <c:v>18.502794106974395</c:v>
                </c:pt>
                <c:pt idx="8">
                  <c:v>11.057353706709105</c:v>
                </c:pt>
                <c:pt idx="9">
                  <c:v>11.971986324032201</c:v>
                </c:pt>
              </c:numCache>
            </c:numRef>
          </c:val>
          <c:smooth val="0"/>
        </c:ser>
        <c:ser>
          <c:idx val="5"/>
          <c:order val="3"/>
          <c:tx>
            <c:strRef>
              <c:f>'[1]נתונים א''-13'!$E$1</c:f>
              <c:strCache>
                <c:ptCount val="1"/>
                <c:pt idx="0">
                  <c:v>שיעור השינוי השנתי - הפיקדונות (ציר ימני)</c:v>
                </c:pt>
              </c:strCache>
            </c:strRef>
          </c:tx>
          <c:spPr>
            <a:ln w="25400">
              <a:solidFill>
                <a:schemeClr val="accent5">
                  <a:lumMod val="60000"/>
                  <a:lumOff val="40000"/>
                </a:schemeClr>
              </a:solidFill>
            </a:ln>
          </c:spPr>
          <c:marker>
            <c:symbol val="none"/>
          </c:marker>
          <c:cat>
            <c:numRef>
              <c:f>'[1]נתונים א''-13'!$A$2:$A$12</c:f>
              <c:numCache>
                <c:formatCode>General</c:formatCode>
                <c:ptCount val="11"/>
                <c:pt idx="0">
                  <c:v>39813</c:v>
                </c:pt>
                <c:pt idx="1">
                  <c:v>40178</c:v>
                </c:pt>
                <c:pt idx="2">
                  <c:v>40543</c:v>
                </c:pt>
                <c:pt idx="3">
                  <c:v>40908</c:v>
                </c:pt>
                <c:pt idx="4">
                  <c:v>41274</c:v>
                </c:pt>
                <c:pt idx="5">
                  <c:v>41639</c:v>
                </c:pt>
                <c:pt idx="6">
                  <c:v>42004</c:v>
                </c:pt>
                <c:pt idx="7">
                  <c:v>42369</c:v>
                </c:pt>
                <c:pt idx="8">
                  <c:v>42735</c:v>
                </c:pt>
                <c:pt idx="9">
                  <c:v>43100</c:v>
                </c:pt>
                <c:pt idx="10">
                  <c:v>43465</c:v>
                </c:pt>
              </c:numCache>
            </c:numRef>
          </c:cat>
          <c:val>
            <c:numRef>
              <c:f>'[1]נתונים א''-13'!$E$3:$E$12</c:f>
              <c:numCache>
                <c:formatCode>General</c:formatCode>
                <c:ptCount val="10"/>
                <c:pt idx="0">
                  <c:v>0.45498392282958822</c:v>
                </c:pt>
                <c:pt idx="1">
                  <c:v>5.7151545220299971</c:v>
                </c:pt>
                <c:pt idx="2">
                  <c:v>13.284585339267863</c:v>
                </c:pt>
                <c:pt idx="3">
                  <c:v>5.4925229523313135</c:v>
                </c:pt>
                <c:pt idx="4">
                  <c:v>1.7456517057474752</c:v>
                </c:pt>
                <c:pt idx="5">
                  <c:v>2.4502907230100845</c:v>
                </c:pt>
                <c:pt idx="6">
                  <c:v>2.656620283162181</c:v>
                </c:pt>
                <c:pt idx="7">
                  <c:v>4.8939872855772837</c:v>
                </c:pt>
                <c:pt idx="8">
                  <c:v>2.2842954686530303</c:v>
                </c:pt>
                <c:pt idx="9">
                  <c:v>-1.0217480056052386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1700864"/>
        <c:axId val="161698944"/>
      </c:lineChart>
      <c:catAx>
        <c:axId val="161678848"/>
        <c:scaling>
          <c:orientation val="minMax"/>
        </c:scaling>
        <c:delete val="0"/>
        <c:axPos val="b"/>
        <c:numFmt formatCode="\ mmm\'\-yy" sourceLinked="0"/>
        <c:majorTickMark val="none"/>
        <c:minorTickMark val="none"/>
        <c:tickLblPos val="nextTo"/>
        <c:spPr>
          <a:ln>
            <a:solidFill>
              <a:schemeClr val="tx1">
                <a:tint val="75000"/>
                <a:shade val="95000"/>
                <a:satMod val="105000"/>
                <a:alpha val="50000"/>
              </a:schemeClr>
            </a:solidFill>
            <a:prstDash val="solid"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1680384"/>
        <c:crossesAt val="0"/>
        <c:auto val="0"/>
        <c:lblAlgn val="ctr"/>
        <c:lblOffset val="100"/>
        <c:noMultiLvlLbl val="0"/>
      </c:catAx>
      <c:valAx>
        <c:axId val="161680384"/>
        <c:scaling>
          <c:orientation val="minMax"/>
          <c:min val="-2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0.11821944444444445"/>
            </c:manualLayout>
          </c:layout>
          <c:overlay val="0"/>
        </c:title>
        <c:numFmt formatCode="#,##0;;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1678848"/>
        <c:crosses val="autoZero"/>
        <c:crossBetween val="between"/>
        <c:majorUnit val="200"/>
      </c:valAx>
      <c:valAx>
        <c:axId val="161698944"/>
        <c:scaling>
          <c:orientation val="minMax"/>
          <c:max val="7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>
                    <a:solidFill>
                      <a:sysClr val="windowText" lastClr="000000"/>
                    </a:solidFill>
                  </a:defRPr>
                </a:pPr>
                <a:r>
                  <a:rPr lang="he-IL" sz="9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9272027777777774"/>
              <c:y val="0.12325917803753639"/>
            </c:manualLayout>
          </c:layout>
          <c:overlay val="0"/>
        </c:title>
        <c:numFmt formatCode="#,##0" sourceLinked="0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900" b="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1700864"/>
        <c:crosses val="max"/>
        <c:crossBetween val="between"/>
        <c:majorUnit val="10"/>
      </c:valAx>
      <c:catAx>
        <c:axId val="1617008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61698944"/>
        <c:crosses val="autoZero"/>
        <c:auto val="1"/>
        <c:lblAlgn val="ctr"/>
        <c:lblOffset val="100"/>
        <c:noMultiLvlLbl val="0"/>
      </c:catAx>
    </c:plotArea>
    <c:legend>
      <c:legendPos val="b"/>
      <c:layout>
        <c:manualLayout>
          <c:xMode val="edge"/>
          <c:yMode val="edge"/>
          <c:x val="0"/>
          <c:y val="0.74412182539682548"/>
          <c:w val="0.68955555555555559"/>
          <c:h val="0.1954019841269841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 b="1" i="0" u="none" strike="noStrike" baseline="0">
                <a:effectLst/>
              </a:rPr>
              <a:t>איור א'-14: ה</a:t>
            </a:r>
            <a:r>
              <a:rPr lang="he-IL" sz="1100" b="1"/>
              <a:t>צבירות נטו בקרנות הנאמנות</a:t>
            </a:r>
            <a:r>
              <a:rPr lang="he-IL" sz="1100" b="1" baseline="30000"/>
              <a:t>1</a:t>
            </a:r>
            <a:r>
              <a:rPr lang="he-IL" sz="1100" b="1"/>
              <a:t> לפי ההתמחות,</a:t>
            </a:r>
            <a:r>
              <a:rPr lang="he-IL" sz="1100" b="1" baseline="0"/>
              <a:t> 2018</a:t>
            </a:r>
            <a:endParaRPr lang="he-IL" sz="1100" b="1"/>
          </a:p>
        </c:rich>
      </c:tx>
      <c:layout/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801319444444445"/>
          <c:y val="0.21324404761904761"/>
          <c:w val="0.65789388888888889"/>
          <c:h val="0.58505555555555566"/>
        </c:manualLayout>
      </c:layout>
      <c:barChart>
        <c:barDir val="bar"/>
        <c:grouping val="clustered"/>
        <c:varyColors val="0"/>
        <c:ser>
          <c:idx val="1"/>
          <c:order val="0"/>
          <c:tx>
            <c:strRef>
              <c:f>'נתונים א''-14'!$A$2</c:f>
              <c:strCache>
                <c:ptCount val="1"/>
                <c:pt idx="0">
                  <c:v>שינוי בשנת 2018</c:v>
                </c:pt>
              </c:strCache>
            </c:strRef>
          </c:tx>
          <c:spPr>
            <a:solidFill>
              <a:srgbClr val="74BD5B"/>
            </a:solidFill>
            <a:ln>
              <a:noFill/>
            </a:ln>
          </c:spPr>
          <c:invertIfNegative val="1"/>
          <c:dPt>
            <c:idx val="6"/>
            <c:invertIfNegative val="0"/>
            <c:bubble3D val="0"/>
            <c:spPr>
              <a:solidFill>
                <a:schemeClr val="accent1"/>
              </a:solidFill>
              <a:ln>
                <a:noFill/>
              </a:ln>
            </c:spPr>
          </c:dPt>
          <c:dLbls>
            <c:numFmt formatCode="#,##0.0" sourceLinked="0"/>
            <c:txPr>
              <a:bodyPr/>
              <a:lstStyle/>
              <a:p>
                <a:pPr>
                  <a:defRPr sz="900"/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'נתונים א''-14'!$B$1:$I$1</c:f>
              <c:strCache>
                <c:ptCount val="8"/>
                <c:pt idx="0">
                  <c:v>כספיות במט"ח</c:v>
                </c:pt>
                <c:pt idx="1">
                  <c:v>מניות חו"ל</c:v>
                </c:pt>
                <c:pt idx="2">
                  <c:v>אחר</c:v>
                </c:pt>
                <c:pt idx="3">
                  <c:v>אג"ח בארץ מדינה</c:v>
                </c:pt>
                <c:pt idx="4">
                  <c:v>מניות בארץ</c:v>
                </c:pt>
                <c:pt idx="5">
                  <c:v>אג"ח בארץ שקלי</c:v>
                </c:pt>
                <c:pt idx="6">
                  <c:v>אג"ח בארץ כללי</c:v>
                </c:pt>
                <c:pt idx="7">
                  <c:v>סה"כ</c:v>
                </c:pt>
              </c:strCache>
            </c:strRef>
          </c:cat>
          <c:val>
            <c:numRef>
              <c:f>'נתונים א''-14'!$B$2:$I$2</c:f>
              <c:numCache>
                <c:formatCode>_ * #,##0.0_ ;_ * \-#,##0.0_ ;_ * "-"??_ ;_ @_ </c:formatCode>
                <c:ptCount val="8"/>
                <c:pt idx="0">
                  <c:v>4.7310447</c:v>
                </c:pt>
                <c:pt idx="1">
                  <c:v>2.8923680869999999</c:v>
                </c:pt>
                <c:pt idx="2">
                  <c:v>2.3374937370799906</c:v>
                </c:pt>
                <c:pt idx="3">
                  <c:v>0.91686536679000041</c:v>
                </c:pt>
                <c:pt idx="4">
                  <c:v>-2.2579876559600014</c:v>
                </c:pt>
                <c:pt idx="5">
                  <c:v>-4.1290974370099995</c:v>
                </c:pt>
                <c:pt idx="6">
                  <c:v>-15.907897429000002</c:v>
                </c:pt>
                <c:pt idx="7">
                  <c:v>-11.417210631100012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CC1C25"/>
                  </a:solidFill>
                  <a:ln>
                    <a:noFill/>
                  </a:ln>
                </c14:spPr>
              </c14:invertSolidFillFmt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0"/>
        <c:overlap val="100"/>
        <c:axId val="160223232"/>
        <c:axId val="160215424"/>
      </c:barChart>
      <c:valAx>
        <c:axId val="1602154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he-IL" sz="900"/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.81105222222222217"/>
              <c:y val="0.79774484126984113"/>
            </c:manualLayout>
          </c:layout>
          <c:overlay val="0"/>
        </c:title>
        <c:numFmt formatCode="#,##0" sourceLinked="0"/>
        <c:majorTickMark val="none"/>
        <c:minorTickMark val="none"/>
        <c:tickLblPos val="none"/>
        <c:crossAx val="160223232"/>
        <c:crossesAt val="8"/>
        <c:crossBetween val="between"/>
      </c:valAx>
      <c:dateAx>
        <c:axId val="16022323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/>
            </a:pPr>
            <a:endParaRPr lang="he-IL"/>
          </a:p>
        </c:txPr>
        <c:crossAx val="160215424"/>
        <c:crosses val="autoZero"/>
        <c:auto val="0"/>
        <c:lblOffset val="100"/>
        <c:baseTimeUnit val="days"/>
      </c:dateAx>
      <c:spPr>
        <a:ln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 w="9525">
      <a:solidFill>
        <a:schemeClr val="bg1">
          <a:lumMod val="75000"/>
        </a:schemeClr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David" panose="020E0502060401010101" pitchFamily="34" charset="-79"/>
          <a:ea typeface="Arial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[פרק א תיק הנכסים.xlsx]נתונים א'-15!pivottable4</c:name>
    <c:fmtId val="68"/>
  </c:pivotSource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א'-15: התפלגות ההשקעה בסוגי הקרנות לפי קבוצות התמחות, </a:t>
            </a: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במיליארדי ש"ח, דצמבר 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2018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29130111111111112"/>
          <c:y val="0.10583333333333333"/>
        </c:manualLayout>
      </c:layout>
      <c:overlay val="1"/>
    </c:title>
    <c:autoTitleDeleted val="0"/>
    <c:pivotFmts>
      <c:pivotFmt>
        <c:idx val="0"/>
      </c:pivotFmt>
      <c:pivotFmt>
        <c:idx val="1"/>
      </c:pivotFmt>
      <c:pivotFmt>
        <c:idx val="2"/>
      </c:pivotFmt>
      <c:pivotFmt>
        <c:idx val="3"/>
        <c:spPr>
          <a:solidFill>
            <a:schemeClr val="accent4"/>
          </a:solidFill>
        </c:spPr>
      </c:pivotFmt>
      <c:pivotFmt>
        <c:idx val="4"/>
        <c:spPr>
          <a:solidFill>
            <a:schemeClr val="accent4"/>
          </a:solidFill>
        </c:spPr>
      </c:pivotFmt>
      <c:pivotFmt>
        <c:idx val="5"/>
        <c:spPr>
          <a:solidFill>
            <a:schemeClr val="accent4"/>
          </a:solidFill>
        </c:spPr>
      </c:pivotFmt>
      <c:pivotFmt>
        <c:idx val="6"/>
        <c:spPr>
          <a:solidFill>
            <a:schemeClr val="accent3">
              <a:lumMod val="75000"/>
            </a:schemeClr>
          </a:solidFill>
        </c:spPr>
      </c:pivotFmt>
      <c:pivotFmt>
        <c:idx val="7"/>
        <c:spPr>
          <a:solidFill>
            <a:schemeClr val="accent3">
              <a:lumMod val="75000"/>
            </a:schemeClr>
          </a:solidFill>
        </c:spPr>
      </c:pivotFmt>
      <c:pivotFmt>
        <c:idx val="8"/>
        <c:spPr>
          <a:solidFill>
            <a:schemeClr val="accent3">
              <a:lumMod val="75000"/>
            </a:schemeClr>
          </a:solidFill>
        </c:spPr>
      </c:pivotFmt>
      <c:pivotFmt>
        <c:idx val="9"/>
        <c:spPr>
          <a:solidFill>
            <a:schemeClr val="accent3">
              <a:lumMod val="75000"/>
            </a:schemeClr>
          </a:solidFill>
        </c:spPr>
      </c:pivotFmt>
      <c:pivotFmt>
        <c:idx val="10"/>
        <c:spPr>
          <a:solidFill>
            <a:schemeClr val="accent3">
              <a:lumMod val="75000"/>
            </a:schemeClr>
          </a:solidFill>
        </c:spPr>
      </c:pivotFmt>
      <c:pivotFmt>
        <c:idx val="11"/>
      </c:pivotFmt>
      <c:pivotFmt>
        <c:idx val="12"/>
        <c:spPr>
          <a:solidFill>
            <a:schemeClr val="accent4"/>
          </a:solidFill>
        </c:spPr>
      </c:pivotFmt>
      <c:pivotFmt>
        <c:idx val="13"/>
        <c:spPr>
          <a:solidFill>
            <a:schemeClr val="accent4"/>
          </a:solidFill>
        </c:spPr>
      </c:pivotFmt>
      <c:pivotFmt>
        <c:idx val="14"/>
        <c:spPr>
          <a:solidFill>
            <a:schemeClr val="accent4"/>
          </a:solidFill>
        </c:spPr>
      </c:pivotFmt>
      <c:pivotFmt>
        <c:idx val="15"/>
        <c:spPr>
          <a:solidFill>
            <a:schemeClr val="accent3">
              <a:lumMod val="75000"/>
            </a:schemeClr>
          </a:solidFill>
        </c:spPr>
      </c:pivotFmt>
      <c:pivotFmt>
        <c:idx val="16"/>
        <c:spPr>
          <a:solidFill>
            <a:schemeClr val="accent3">
              <a:lumMod val="75000"/>
            </a:schemeClr>
          </a:solidFill>
        </c:spPr>
      </c:pivotFmt>
      <c:pivotFmt>
        <c:idx val="17"/>
        <c:spPr>
          <a:solidFill>
            <a:schemeClr val="accent3">
              <a:lumMod val="75000"/>
            </a:schemeClr>
          </a:solidFill>
        </c:spPr>
      </c:pivotFmt>
      <c:pivotFmt>
        <c:idx val="18"/>
        <c:spPr>
          <a:solidFill>
            <a:schemeClr val="accent3">
              <a:lumMod val="75000"/>
            </a:schemeClr>
          </a:solidFill>
        </c:spPr>
      </c:pivotFmt>
      <c:pivotFmt>
        <c:idx val="19"/>
        <c:spPr>
          <a:solidFill>
            <a:schemeClr val="accent3">
              <a:lumMod val="75000"/>
            </a:schemeClr>
          </a:solidFill>
        </c:spPr>
      </c:pivotFmt>
      <c:pivotFmt>
        <c:idx val="20"/>
      </c:pivotFmt>
      <c:pivotFmt>
        <c:idx val="21"/>
        <c:spPr>
          <a:solidFill>
            <a:schemeClr val="accent4"/>
          </a:solidFill>
        </c:spPr>
      </c:pivotFmt>
      <c:pivotFmt>
        <c:idx val="22"/>
        <c:spPr>
          <a:solidFill>
            <a:schemeClr val="accent4"/>
          </a:solidFill>
        </c:spPr>
      </c:pivotFmt>
      <c:pivotFmt>
        <c:idx val="23"/>
        <c:spPr>
          <a:solidFill>
            <a:schemeClr val="accent4"/>
          </a:solidFill>
        </c:spPr>
      </c:pivotFmt>
      <c:pivotFmt>
        <c:idx val="24"/>
        <c:spPr>
          <a:solidFill>
            <a:schemeClr val="accent3">
              <a:lumMod val="75000"/>
            </a:schemeClr>
          </a:solidFill>
        </c:spPr>
      </c:pivotFmt>
      <c:pivotFmt>
        <c:idx val="25"/>
        <c:spPr>
          <a:solidFill>
            <a:schemeClr val="accent3">
              <a:lumMod val="75000"/>
            </a:schemeClr>
          </a:solidFill>
        </c:spPr>
      </c:pivotFmt>
      <c:pivotFmt>
        <c:idx val="26"/>
        <c:spPr>
          <a:solidFill>
            <a:schemeClr val="accent3">
              <a:lumMod val="75000"/>
            </a:schemeClr>
          </a:solidFill>
        </c:spPr>
      </c:pivotFmt>
      <c:pivotFmt>
        <c:idx val="27"/>
        <c:spPr>
          <a:solidFill>
            <a:schemeClr val="accent3">
              <a:lumMod val="75000"/>
            </a:schemeClr>
          </a:solidFill>
        </c:spPr>
      </c:pivotFmt>
      <c:pivotFmt>
        <c:idx val="28"/>
        <c:spPr>
          <a:solidFill>
            <a:schemeClr val="accent3">
              <a:lumMod val="75000"/>
            </a:schemeClr>
          </a:solidFill>
        </c:spPr>
      </c:pivotFmt>
      <c:pivotFmt>
        <c:idx val="29"/>
        <c:marker>
          <c:symbol val="none"/>
        </c:marker>
      </c:pivotFmt>
      <c:pivotFmt>
        <c:idx val="30"/>
        <c:spPr>
          <a:solidFill>
            <a:schemeClr val="accent4"/>
          </a:solidFill>
        </c:spPr>
      </c:pivotFmt>
      <c:pivotFmt>
        <c:idx val="31"/>
        <c:spPr>
          <a:solidFill>
            <a:schemeClr val="accent4"/>
          </a:solidFill>
        </c:spPr>
      </c:pivotFmt>
      <c:pivotFmt>
        <c:idx val="32"/>
        <c:spPr>
          <a:solidFill>
            <a:schemeClr val="accent4"/>
          </a:solidFill>
        </c:spPr>
      </c:pivotFmt>
      <c:pivotFmt>
        <c:idx val="33"/>
        <c:spPr>
          <a:solidFill>
            <a:schemeClr val="accent3">
              <a:lumMod val="75000"/>
            </a:schemeClr>
          </a:solidFill>
        </c:spPr>
      </c:pivotFmt>
      <c:pivotFmt>
        <c:idx val="34"/>
        <c:spPr>
          <a:solidFill>
            <a:schemeClr val="accent3">
              <a:lumMod val="75000"/>
            </a:schemeClr>
          </a:solidFill>
        </c:spPr>
      </c:pivotFmt>
      <c:pivotFmt>
        <c:idx val="35"/>
        <c:spPr>
          <a:solidFill>
            <a:schemeClr val="accent3">
              <a:lumMod val="75000"/>
            </a:schemeClr>
          </a:solidFill>
        </c:spPr>
      </c:pivotFmt>
      <c:pivotFmt>
        <c:idx val="36"/>
        <c:spPr>
          <a:solidFill>
            <a:schemeClr val="accent3">
              <a:lumMod val="75000"/>
            </a:schemeClr>
          </a:solidFill>
        </c:spPr>
      </c:pivotFmt>
      <c:pivotFmt>
        <c:idx val="37"/>
        <c:spPr>
          <a:solidFill>
            <a:schemeClr val="accent3">
              <a:lumMod val="75000"/>
            </a:schemeClr>
          </a:solidFill>
        </c:spPr>
      </c:pivotFmt>
      <c:pivotFmt>
        <c:idx val="38"/>
      </c:pivotFmt>
      <c:pivotFmt>
        <c:idx val="39"/>
      </c:pivotFmt>
      <c:pivotFmt>
        <c:idx val="40"/>
        <c:spPr>
          <a:solidFill>
            <a:schemeClr val="accent4"/>
          </a:solidFill>
        </c:spPr>
        <c:marker>
          <c:symbol val="none"/>
        </c:marker>
      </c:pivotFmt>
      <c:pivotFmt>
        <c:idx val="41"/>
      </c:pivotFmt>
      <c:pivotFmt>
        <c:idx val="42"/>
      </c:pivotFmt>
      <c:pivotFmt>
        <c:idx val="43"/>
        <c:spPr>
          <a:solidFill>
            <a:schemeClr val="accent1"/>
          </a:solidFill>
        </c:spPr>
      </c:pivotFmt>
      <c:pivotFmt>
        <c:idx val="44"/>
        <c:spPr>
          <a:solidFill>
            <a:schemeClr val="accent1"/>
          </a:solidFill>
        </c:spPr>
      </c:pivotFmt>
      <c:pivotFmt>
        <c:idx val="45"/>
        <c:spPr>
          <a:solidFill>
            <a:schemeClr val="accent1"/>
          </a:solidFill>
        </c:spPr>
      </c:pivotFmt>
      <c:pivotFmt>
        <c:idx val="46"/>
        <c:spPr>
          <a:solidFill>
            <a:schemeClr val="accent1"/>
          </a:solidFill>
        </c:spPr>
      </c:pivotFmt>
      <c:pivotFmt>
        <c:idx val="47"/>
        <c:spPr>
          <a:solidFill>
            <a:schemeClr val="accent1"/>
          </a:solidFill>
        </c:spPr>
      </c:pivotFmt>
      <c:pivotFmt>
        <c:idx val="48"/>
        <c:spPr>
          <a:solidFill>
            <a:schemeClr val="accent3"/>
          </a:solidFill>
        </c:spPr>
      </c:pivotFmt>
      <c:pivotFmt>
        <c:idx val="49"/>
        <c:spPr>
          <a:solidFill>
            <a:schemeClr val="accent3"/>
          </a:solidFill>
        </c:spPr>
      </c:pivotFmt>
      <c:pivotFmt>
        <c:idx val="50"/>
        <c:spPr>
          <a:solidFill>
            <a:schemeClr val="accent3"/>
          </a:solidFill>
        </c:spPr>
      </c:pivotFmt>
      <c:pivotFmt>
        <c:idx val="51"/>
        <c:spPr>
          <a:solidFill>
            <a:schemeClr val="accent3"/>
          </a:solidFill>
        </c:spPr>
      </c:pivotFmt>
      <c:pivotFmt>
        <c:idx val="52"/>
        <c:spPr>
          <a:solidFill>
            <a:schemeClr val="accent3"/>
          </a:solidFill>
        </c:spPr>
      </c:pivotFmt>
      <c:pivotFmt>
        <c:idx val="53"/>
        <c:spPr>
          <a:solidFill>
            <a:schemeClr val="accent4"/>
          </a:solidFill>
        </c:spPr>
        <c:marker>
          <c:symbol val="none"/>
        </c:marker>
      </c:pivotFmt>
      <c:pivotFmt>
        <c:idx val="54"/>
        <c:spPr>
          <a:solidFill>
            <a:schemeClr val="accent1"/>
          </a:solidFill>
        </c:spPr>
      </c:pivotFmt>
      <c:pivotFmt>
        <c:idx val="55"/>
        <c:spPr>
          <a:solidFill>
            <a:schemeClr val="accent1"/>
          </a:solidFill>
        </c:spPr>
      </c:pivotFmt>
      <c:pivotFmt>
        <c:idx val="56"/>
        <c:spPr>
          <a:solidFill>
            <a:schemeClr val="accent1"/>
          </a:solidFill>
        </c:spPr>
      </c:pivotFmt>
      <c:pivotFmt>
        <c:idx val="57"/>
        <c:spPr>
          <a:solidFill>
            <a:schemeClr val="accent1"/>
          </a:solidFill>
        </c:spPr>
      </c:pivotFmt>
      <c:pivotFmt>
        <c:idx val="58"/>
        <c:spPr>
          <a:solidFill>
            <a:schemeClr val="accent1"/>
          </a:solidFill>
        </c:spPr>
      </c:pivotFmt>
      <c:pivotFmt>
        <c:idx val="59"/>
        <c:spPr>
          <a:solidFill>
            <a:schemeClr val="accent3"/>
          </a:solidFill>
        </c:spPr>
      </c:pivotFmt>
      <c:pivotFmt>
        <c:idx val="60"/>
        <c:spPr>
          <a:solidFill>
            <a:schemeClr val="accent3"/>
          </a:solidFill>
        </c:spPr>
      </c:pivotFmt>
      <c:pivotFmt>
        <c:idx val="61"/>
        <c:spPr>
          <a:solidFill>
            <a:schemeClr val="accent3"/>
          </a:solidFill>
        </c:spPr>
      </c:pivotFmt>
      <c:pivotFmt>
        <c:idx val="62"/>
        <c:spPr>
          <a:solidFill>
            <a:schemeClr val="accent3"/>
          </a:solidFill>
        </c:spPr>
      </c:pivotFmt>
      <c:pivotFmt>
        <c:idx val="63"/>
        <c:spPr>
          <a:solidFill>
            <a:schemeClr val="accent3"/>
          </a:solidFill>
        </c:spPr>
      </c:pivotFmt>
      <c:pivotFmt>
        <c:idx val="64"/>
        <c:spPr>
          <a:solidFill>
            <a:schemeClr val="accent1"/>
          </a:solidFill>
        </c:spPr>
        <c:marker>
          <c:symbol val="none"/>
        </c:marker>
      </c:pivotFmt>
      <c:pivotFmt>
        <c:idx val="65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66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67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68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69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70"/>
      </c:pivotFmt>
      <c:pivotFmt>
        <c:idx val="71"/>
      </c:pivotFmt>
      <c:pivotFmt>
        <c:idx val="72"/>
        <c:spPr>
          <a:solidFill>
            <a:schemeClr val="accent4"/>
          </a:solidFill>
        </c:spPr>
      </c:pivotFmt>
      <c:pivotFmt>
        <c:idx val="73"/>
        <c:spPr>
          <a:solidFill>
            <a:schemeClr val="accent4"/>
          </a:solidFill>
        </c:spPr>
      </c:pivotFmt>
      <c:pivotFmt>
        <c:idx val="74"/>
        <c:spPr>
          <a:solidFill>
            <a:schemeClr val="accent4"/>
          </a:solidFill>
        </c:spPr>
      </c:pivotFmt>
      <c:pivotFmt>
        <c:idx val="75"/>
        <c:spPr>
          <a:solidFill>
            <a:schemeClr val="accent4"/>
          </a:solidFill>
        </c:spPr>
      </c:pivotFmt>
      <c:pivotFmt>
        <c:idx val="76"/>
        <c:spPr>
          <a:solidFill>
            <a:schemeClr val="accent4"/>
          </a:solidFill>
        </c:spPr>
      </c:pivotFmt>
      <c:pivotFmt>
        <c:idx val="77"/>
        <c:spPr>
          <a:solidFill>
            <a:schemeClr val="accent1"/>
          </a:solidFill>
        </c:spPr>
        <c:marker>
          <c:symbol val="none"/>
        </c:marker>
      </c:pivotFmt>
      <c:pivotFmt>
        <c:idx val="78"/>
        <c:spPr>
          <a:solidFill>
            <a:schemeClr val="accent4"/>
          </a:solidFill>
        </c:spPr>
      </c:pivotFmt>
      <c:pivotFmt>
        <c:idx val="79"/>
        <c:spPr>
          <a:solidFill>
            <a:schemeClr val="accent4"/>
          </a:solidFill>
        </c:spPr>
      </c:pivotFmt>
      <c:pivotFmt>
        <c:idx val="80"/>
        <c:spPr>
          <a:solidFill>
            <a:schemeClr val="accent4"/>
          </a:solidFill>
        </c:spPr>
      </c:pivotFmt>
      <c:pivotFmt>
        <c:idx val="81"/>
        <c:spPr>
          <a:solidFill>
            <a:schemeClr val="accent4"/>
          </a:solidFill>
        </c:spPr>
      </c:pivotFmt>
      <c:pivotFmt>
        <c:idx val="82"/>
        <c:spPr>
          <a:solidFill>
            <a:schemeClr val="accent4"/>
          </a:solidFill>
        </c:spPr>
      </c:pivotFmt>
      <c:pivotFmt>
        <c:idx val="83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4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5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6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7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8"/>
        <c:spPr>
          <a:solidFill>
            <a:schemeClr val="accent1"/>
          </a:solidFill>
        </c:spPr>
        <c:marker>
          <c:symbol val="none"/>
        </c:marker>
      </c:pivotFmt>
      <c:pivotFmt>
        <c:idx val="89"/>
        <c:spPr>
          <a:solidFill>
            <a:schemeClr val="accent4"/>
          </a:solidFill>
        </c:spPr>
      </c:pivotFmt>
      <c:pivotFmt>
        <c:idx val="90"/>
        <c:spPr>
          <a:solidFill>
            <a:schemeClr val="accent4"/>
          </a:solidFill>
        </c:spPr>
      </c:pivotFmt>
      <c:pivotFmt>
        <c:idx val="91"/>
        <c:spPr>
          <a:solidFill>
            <a:schemeClr val="accent4"/>
          </a:solidFill>
        </c:spPr>
      </c:pivotFmt>
      <c:pivotFmt>
        <c:idx val="92"/>
        <c:spPr>
          <a:solidFill>
            <a:schemeClr val="accent4"/>
          </a:solidFill>
        </c:spPr>
      </c:pivotFmt>
      <c:pivotFmt>
        <c:idx val="93"/>
        <c:spPr>
          <a:solidFill>
            <a:schemeClr val="accent4"/>
          </a:solidFill>
        </c:spPr>
      </c:pivotFmt>
      <c:pivotFmt>
        <c:idx val="94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5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6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7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8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9"/>
        <c:spPr>
          <a:solidFill>
            <a:srgbClr val="8064A2"/>
          </a:solidFill>
        </c:spPr>
        <c:marker>
          <c:symbol val="none"/>
        </c:marker>
      </c:pivotFmt>
      <c:pivotFmt>
        <c:idx val="100"/>
      </c:pivotFmt>
      <c:pivotFmt>
        <c:idx val="101"/>
      </c:pivotFmt>
      <c:pivotFmt>
        <c:idx val="102"/>
      </c:pivotFmt>
      <c:pivotFmt>
        <c:idx val="103"/>
      </c:pivotFmt>
      <c:pivotFmt>
        <c:idx val="104"/>
      </c:pivotFmt>
      <c:pivotFmt>
        <c:idx val="105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06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07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08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09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10"/>
        <c:spPr>
          <a:solidFill>
            <a:schemeClr val="accent4">
              <a:lumMod val="60000"/>
              <a:lumOff val="40000"/>
            </a:schemeClr>
          </a:solidFill>
        </c:spPr>
      </c:pivotFmt>
      <c:pivotFmt>
        <c:idx val="111"/>
        <c:spPr>
          <a:solidFill>
            <a:schemeClr val="accent4">
              <a:lumMod val="60000"/>
              <a:lumOff val="40000"/>
            </a:schemeClr>
          </a:solidFill>
        </c:spPr>
      </c:pivotFmt>
      <c:pivotFmt>
        <c:idx val="112"/>
        <c:spPr>
          <a:solidFill>
            <a:schemeClr val="accent4">
              <a:lumMod val="60000"/>
              <a:lumOff val="40000"/>
            </a:schemeClr>
          </a:solidFill>
        </c:spPr>
      </c:pivotFmt>
      <c:pivotFmt>
        <c:idx val="113"/>
        <c:spPr>
          <a:solidFill>
            <a:schemeClr val="accent4">
              <a:lumMod val="60000"/>
              <a:lumOff val="40000"/>
            </a:schemeClr>
          </a:solidFill>
        </c:spPr>
      </c:pivotFmt>
      <c:pivotFmt>
        <c:idx val="114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15"/>
        <c:spPr>
          <a:solidFill>
            <a:schemeClr val="accent4">
              <a:lumMod val="60000"/>
              <a:lumOff val="40000"/>
            </a:schemeClr>
          </a:solidFill>
        </c:spPr>
      </c:pivotFmt>
    </c:pivotFmts>
    <c:plotArea>
      <c:layout>
        <c:manualLayout>
          <c:layoutTarget val="inner"/>
          <c:xMode val="edge"/>
          <c:yMode val="edge"/>
          <c:x val="5.7248472222222221E-2"/>
          <c:y val="0.23738174603174603"/>
          <c:w val="0.92334875000000005"/>
          <c:h val="0.4970611111111111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א''-15'!$B$2</c:f>
              <c:strCache>
                <c:ptCount val="1"/>
                <c:pt idx="0">
                  <c:v>סה"כ</c:v>
                </c:pt>
              </c:strCache>
            </c:strRef>
          </c:tx>
          <c:spPr>
            <a:solidFill>
              <a:srgbClr val="8064A2"/>
            </a:solidFill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Pt>
            <c:idx val="3"/>
            <c:invertIfNegative val="0"/>
            <c:bubble3D val="0"/>
          </c:dPt>
          <c:dPt>
            <c:idx val="4"/>
            <c:invertIfNegative val="0"/>
            <c:bubble3D val="0"/>
          </c:dPt>
          <c:dPt>
            <c:idx val="5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1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2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4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cat>
            <c:multiLvlStrRef>
              <c:f>'נתונים א''-15'!$A$3:$A$20</c:f>
              <c:multiLvlStrCache>
                <c:ptCount val="15"/>
                <c:lvl>
                  <c:pt idx="0">
                    <c:v>אג"ח בארץ </c:v>
                  </c:pt>
                  <c:pt idx="1">
                    <c:v>מניות בארץ</c:v>
                  </c:pt>
                  <c:pt idx="2">
                    <c:v>אג"ח בחו"ל</c:v>
                  </c:pt>
                  <c:pt idx="3">
                    <c:v>מניות בחו"ל</c:v>
                  </c:pt>
                  <c:pt idx="4">
                    <c:v>אחר</c:v>
                  </c:pt>
                  <c:pt idx="5">
                    <c:v>אג"ח בארץ </c:v>
                  </c:pt>
                  <c:pt idx="6">
                    <c:v>מניות בארץ</c:v>
                  </c:pt>
                  <c:pt idx="7">
                    <c:v>אג"ח בחו"ל</c:v>
                  </c:pt>
                  <c:pt idx="8">
                    <c:v>מניות בחו"ל</c:v>
                  </c:pt>
                  <c:pt idx="9">
                    <c:v>אחר</c:v>
                  </c:pt>
                  <c:pt idx="10">
                    <c:v>אג"ח בארץ </c:v>
                  </c:pt>
                  <c:pt idx="11">
                    <c:v>מניות בארץ</c:v>
                  </c:pt>
                  <c:pt idx="12">
                    <c:v>אג"ח בחו"ל</c:v>
                  </c:pt>
                  <c:pt idx="13">
                    <c:v>מניות בחו"ל</c:v>
                  </c:pt>
                  <c:pt idx="14">
                    <c:v>אחר</c:v>
                  </c:pt>
                </c:lvl>
                <c:lvl>
                  <c:pt idx="0">
                    <c:v>קרנות מסורתיות</c:v>
                  </c:pt>
                  <c:pt idx="5">
                    <c:v>קרנות מחקות</c:v>
                  </c:pt>
                  <c:pt idx="10">
                    <c:v>קרנות סל</c:v>
                  </c:pt>
                </c:lvl>
              </c:multiLvlStrCache>
            </c:multiLvlStrRef>
          </c:cat>
          <c:val>
            <c:numRef>
              <c:f>'נתונים א''-15'!$B$3:$B$20</c:f>
              <c:numCache>
                <c:formatCode>General</c:formatCode>
                <c:ptCount val="15"/>
                <c:pt idx="0">
                  <c:v>65</c:v>
                </c:pt>
                <c:pt idx="1">
                  <c:v>11.190698699999999</c:v>
                </c:pt>
                <c:pt idx="2">
                  <c:v>8.4849126999999989</c:v>
                </c:pt>
                <c:pt idx="3">
                  <c:v>6.7844912000000006</c:v>
                </c:pt>
                <c:pt idx="4">
                  <c:v>29.538693200000001</c:v>
                </c:pt>
                <c:pt idx="5">
                  <c:v>16.5727452</c:v>
                </c:pt>
                <c:pt idx="6">
                  <c:v>2.5376662000000003</c:v>
                </c:pt>
                <c:pt idx="7">
                  <c:v>0.49605500000000002</c:v>
                </c:pt>
                <c:pt idx="8">
                  <c:v>6.7897243000000005</c:v>
                </c:pt>
                <c:pt idx="9">
                  <c:v>0.13271209999999997</c:v>
                </c:pt>
                <c:pt idx="10">
                  <c:v>25.295466899999997</c:v>
                </c:pt>
                <c:pt idx="11">
                  <c:v>19.149723999999999</c:v>
                </c:pt>
                <c:pt idx="12">
                  <c:v>0.87807830000000009</c:v>
                </c:pt>
                <c:pt idx="13">
                  <c:v>39.922875299999994</c:v>
                </c:pt>
                <c:pt idx="14">
                  <c:v>1.5976729000000001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"/>
        <c:overlap val="36"/>
        <c:axId val="162116352"/>
        <c:axId val="162117888"/>
      </c:barChart>
      <c:catAx>
        <c:axId val="162116352"/>
        <c:scaling>
          <c:orientation val="maxMin"/>
        </c:scaling>
        <c:delete val="0"/>
        <c:axPos val="b"/>
        <c:majorGridlines>
          <c:spPr>
            <a:ln>
              <a:noFill/>
            </a:ln>
          </c:spPr>
        </c:majorGridlines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2117888"/>
        <c:crosses val="autoZero"/>
        <c:auto val="1"/>
        <c:lblAlgn val="ctr"/>
        <c:lblOffset val="100"/>
        <c:tickMarkSkip val="5"/>
        <c:noMultiLvlLbl val="0"/>
      </c:catAx>
      <c:valAx>
        <c:axId val="162117888"/>
        <c:scaling>
          <c:orientation val="minMax"/>
          <c:max val="55"/>
          <c:min val="0"/>
        </c:scaling>
        <c:delete val="0"/>
        <c:axPos val="r"/>
        <c:numFmt formatCode="General" sourceLinked="1"/>
        <c:majorTickMark val="none"/>
        <c:minorTickMark val="none"/>
        <c:tickLblPos val="high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2116352"/>
        <c:crosses val="autoZero"/>
        <c:crossBetween val="between"/>
        <c:majorUnit val="10"/>
      </c:valAx>
    </c:plotArea>
    <c:plotVisOnly val="1"/>
    <c:dispBlanksAs val="gap"/>
    <c:showDLblsOverMax val="0"/>
  </c:chart>
  <c:spPr>
    <a:ln w="9525"/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9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א'-16: התפלגות החזקות הקרנות בקבוצות נבחרות מהתמחות האג"ח בארץ, דצמבר 2018</a:t>
            </a:r>
            <a:endParaRPr lang="he-IL" sz="9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  <a:p>
            <a:pPr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0336305555555556"/>
          <c:y val="0.1461507936507936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54712277777777774"/>
          <c:y val="0.31246031746031744"/>
          <c:w val="0.39661111111111114"/>
          <c:h val="0.56658730158730164"/>
        </c:manualLayout>
      </c:layout>
      <c:doughnutChart>
        <c:varyColors val="1"/>
        <c:ser>
          <c:idx val="1"/>
          <c:order val="0"/>
          <c:tx>
            <c:strRef>
              <c:f>'נתונים א''-16'!$B$1</c:f>
              <c:strCache>
                <c:ptCount val="1"/>
                <c:pt idx="0">
                  <c:v>אגח בארץ - מדינה</c:v>
                </c:pt>
              </c:strCache>
            </c:strRef>
          </c:tx>
          <c:dPt>
            <c:idx val="0"/>
            <c:bubble3D val="0"/>
            <c:spPr>
              <a:solidFill>
                <a:srgbClr val="8064A2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'נתונים א''-16'!$A$2:$A$4</c:f>
              <c:strCache>
                <c:ptCount val="3"/>
                <c:pt idx="0">
                  <c:v>קרנות מסורתיות</c:v>
                </c:pt>
                <c:pt idx="1">
                  <c:v>קרנות מחקות</c:v>
                </c:pt>
                <c:pt idx="2">
                  <c:v>קרנות סל</c:v>
                </c:pt>
              </c:strCache>
            </c:strRef>
          </c:cat>
          <c:val>
            <c:numRef>
              <c:f>'נתונים א''-16'!$B$2:$B$4</c:f>
              <c:numCache>
                <c:formatCode>_ * #,##0.0_ ;_ * \-#,##0.0_ ;_ * "-"??_ ;_ @_ </c:formatCode>
                <c:ptCount val="3"/>
                <c:pt idx="0">
                  <c:v>27944125.400000002</c:v>
                </c:pt>
                <c:pt idx="1">
                  <c:v>5000128.7000000011</c:v>
                </c:pt>
                <c:pt idx="2">
                  <c:v>4354477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8"/>
        <c:holeSize val="50"/>
      </c:doughnutChart>
    </c:plotArea>
    <c:legend>
      <c:legendPos val="r"/>
      <c:layout>
        <c:manualLayout>
          <c:xMode val="edge"/>
          <c:yMode val="edge"/>
          <c:x val="0"/>
          <c:y val="0.88669578272144123"/>
          <c:w val="0.9964722222222222"/>
          <c:h val="8.2542063492063486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 b="1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 b="1"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 b="1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="1">
                <a:latin typeface="David" panose="020E0502060401010101" pitchFamily="34" charset="-79"/>
                <a:cs typeface="David" panose="020E0502060401010101" pitchFamily="34" charset="-79"/>
              </a:rPr>
              <a:t>2: </a:t>
            </a:r>
            <a:r>
              <a:rPr lang="he-IL" sz="1100" b="1" baseline="0">
                <a:latin typeface="David" panose="020E0502060401010101" pitchFamily="34" charset="-79"/>
                <a:cs typeface="David" panose="020E0502060401010101" pitchFamily="34" charset="-79"/>
              </a:rPr>
              <a:t>יתרת תיק הנכסים של הגופים המוסדיים, ומשקלה מסך התיק, </a:t>
            </a:r>
            <a:r>
              <a:rPr lang="he-IL" sz="1100" b="1">
                <a:latin typeface="David" panose="020E0502060401010101" pitchFamily="34" charset="-79"/>
                <a:cs typeface="David" panose="020E0502060401010101" pitchFamily="34" charset="-79"/>
              </a:rPr>
              <a:t> 2009 עד</a:t>
            </a:r>
            <a:r>
              <a:rPr lang="he-IL" sz="1100" b="1" baseline="0">
                <a:latin typeface="David" panose="020E0502060401010101" pitchFamily="34" charset="-79"/>
                <a:cs typeface="David" panose="020E0502060401010101" pitchFamily="34" charset="-79"/>
              </a:rPr>
              <a:t> </a:t>
            </a:r>
            <a:r>
              <a:rPr lang="he-IL" sz="1100" b="1">
                <a:latin typeface="David" panose="020E0502060401010101" pitchFamily="34" charset="-79"/>
                <a:cs typeface="David" panose="020E0502060401010101" pitchFamily="34" charset="-79"/>
              </a:rPr>
              <a:t> 2018</a:t>
            </a:r>
            <a:r>
              <a:rPr lang="en-US" sz="1100" b="1">
                <a:latin typeface="David" panose="020E0502060401010101" pitchFamily="34" charset="-79"/>
                <a:cs typeface="David" panose="020E0502060401010101" pitchFamily="34" charset="-79"/>
              </a:rPr>
              <a:t/>
            </a:r>
            <a:br>
              <a:rPr lang="en-US" sz="1100" b="1">
                <a:latin typeface="David" panose="020E0502060401010101" pitchFamily="34" charset="-79"/>
                <a:cs typeface="David" panose="020E0502060401010101" pitchFamily="34" charset="-79"/>
              </a:rPr>
            </a:br>
            <a:endParaRPr lang="he-IL" sz="1100" b="1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4820555555555552E-2"/>
          <c:y val="0.24083174603174604"/>
          <c:w val="0.80752222504445004"/>
          <c:h val="0.35959484126984131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'נתונים א''-2'!$C$1</c:f>
              <c:strCache>
                <c:ptCount val="1"/>
                <c:pt idx="0">
                  <c:v>קרנות הפנסיה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א''-2'!$A$2:$A$11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א''-2'!$C$2:$C$11</c:f>
              <c:numCache>
                <c:formatCode>_ * #,##0.0_ ;_ * \-#,##0.0_ ;_ * "-"??_ ;_ @_ </c:formatCode>
                <c:ptCount val="10"/>
                <c:pt idx="0">
                  <c:v>355.81000000000006</c:v>
                </c:pt>
                <c:pt idx="1">
                  <c:v>392.45</c:v>
                </c:pt>
                <c:pt idx="2">
                  <c:v>426.37</c:v>
                </c:pt>
                <c:pt idx="3">
                  <c:v>479.58000000000004</c:v>
                </c:pt>
                <c:pt idx="4">
                  <c:v>521.99</c:v>
                </c:pt>
                <c:pt idx="5">
                  <c:v>587.04999999999995</c:v>
                </c:pt>
                <c:pt idx="6">
                  <c:v>632.66</c:v>
                </c:pt>
                <c:pt idx="7">
                  <c:v>666.48</c:v>
                </c:pt>
                <c:pt idx="8">
                  <c:v>728.97</c:v>
                </c:pt>
                <c:pt idx="9">
                  <c:v>747.69</c:v>
                </c:pt>
              </c:numCache>
            </c:numRef>
          </c:val>
        </c:ser>
        <c:ser>
          <c:idx val="4"/>
          <c:order val="2"/>
          <c:tx>
            <c:strRef>
              <c:f>'נתונים א''-2'!$D$1</c:f>
              <c:strCache>
                <c:ptCount val="1"/>
                <c:pt idx="0">
                  <c:v>קופות הגמל וקרנות ההשתלמות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א''-2'!$A$2:$A$11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א''-2'!$D$2:$D$11</c:f>
              <c:numCache>
                <c:formatCode>_ * #,##0.0_ ;_ * \-#,##0.0_ ;_ * "-"??_ ;_ @_ </c:formatCode>
                <c:ptCount val="10"/>
                <c:pt idx="0">
                  <c:v>271.93</c:v>
                </c:pt>
                <c:pt idx="1">
                  <c:v>297.24</c:v>
                </c:pt>
                <c:pt idx="2">
                  <c:v>285.7</c:v>
                </c:pt>
                <c:pt idx="3">
                  <c:v>308.24</c:v>
                </c:pt>
                <c:pt idx="4">
                  <c:v>332.11</c:v>
                </c:pt>
                <c:pt idx="5">
                  <c:v>351.77</c:v>
                </c:pt>
                <c:pt idx="6">
                  <c:v>363.52</c:v>
                </c:pt>
                <c:pt idx="7">
                  <c:v>381.65999999999997</c:v>
                </c:pt>
                <c:pt idx="8">
                  <c:v>407.62</c:v>
                </c:pt>
                <c:pt idx="9">
                  <c:v>422.6</c:v>
                </c:pt>
              </c:numCache>
            </c:numRef>
          </c:val>
        </c:ser>
        <c:ser>
          <c:idx val="5"/>
          <c:order val="3"/>
          <c:tx>
            <c:strRef>
              <c:f>'נתונים א''-2'!$E$1</c:f>
              <c:strCache>
                <c:ptCount val="1"/>
                <c:pt idx="0">
                  <c:v>חברות ביטוח החיים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0" sourceLinked="0"/>
            <c:txPr>
              <a:bodyPr/>
              <a:lstStyle/>
              <a:p>
                <a:pPr>
                  <a:defRPr sz="900" b="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א''-2'!$A$2:$A$11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א''-2'!$E$2:$E$11</c:f>
              <c:numCache>
                <c:formatCode>_ * #,##0.0_ ;_ * \-#,##0.0_ ;_ * "-"??_ ;_ @_ </c:formatCode>
                <c:ptCount val="10"/>
                <c:pt idx="0">
                  <c:v>178.95</c:v>
                </c:pt>
                <c:pt idx="1">
                  <c:v>204.72</c:v>
                </c:pt>
                <c:pt idx="2">
                  <c:v>211.94</c:v>
                </c:pt>
                <c:pt idx="3">
                  <c:v>242.10000000000002</c:v>
                </c:pt>
                <c:pt idx="4">
                  <c:v>279.07</c:v>
                </c:pt>
                <c:pt idx="5">
                  <c:v>305.91000000000003</c:v>
                </c:pt>
                <c:pt idx="6">
                  <c:v>337.36</c:v>
                </c:pt>
                <c:pt idx="7">
                  <c:v>360.39</c:v>
                </c:pt>
                <c:pt idx="8">
                  <c:v>407.17</c:v>
                </c:pt>
                <c:pt idx="9">
                  <c:v>426.33000000000004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113600"/>
        <c:axId val="159115136"/>
      </c:barChart>
      <c:lineChart>
        <c:grouping val="standard"/>
        <c:varyColors val="0"/>
        <c:ser>
          <c:idx val="3"/>
          <c:order val="0"/>
          <c:tx>
            <c:strRef>
              <c:f>'נתונים א''-2'!$B$1</c:f>
              <c:strCache>
                <c:ptCount val="1"/>
                <c:pt idx="0">
                  <c:v>משקל הנכסים שבידי הגופים המוסדיים בסך התיק (הציר הימני)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Pt>
            <c:idx val="10"/>
            <c:marker>
              <c:symbol val="diamond"/>
              <c:size val="5"/>
              <c:spPr>
                <a:noFill/>
                <a:ln>
                  <a:noFill/>
                </a:ln>
              </c:spPr>
            </c:marker>
            <c:bubble3D val="0"/>
          </c:dPt>
          <c:cat>
            <c:numRef>
              <c:f>'נתונים א''-2'!$A$2:$A$11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א''-2'!$B$2:$B$11</c:f>
              <c:numCache>
                <c:formatCode>_ * #,##0.0_ ;_ * \-#,##0.0_ ;_ * "-"??_ ;_ @_ </c:formatCode>
                <c:ptCount val="10"/>
                <c:pt idx="0">
                  <c:v>35.050000000000004</c:v>
                </c:pt>
                <c:pt idx="1">
                  <c:v>34.9</c:v>
                </c:pt>
                <c:pt idx="2">
                  <c:v>36.47</c:v>
                </c:pt>
                <c:pt idx="3">
                  <c:v>37.709999999999994</c:v>
                </c:pt>
                <c:pt idx="4">
                  <c:v>38.08</c:v>
                </c:pt>
                <c:pt idx="5">
                  <c:v>39.130000000000003</c:v>
                </c:pt>
                <c:pt idx="6">
                  <c:v>40.18</c:v>
                </c:pt>
                <c:pt idx="7">
                  <c:v>40.92</c:v>
                </c:pt>
                <c:pt idx="8">
                  <c:v>42.63</c:v>
                </c:pt>
                <c:pt idx="9">
                  <c:v>43.19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385856"/>
        <c:axId val="159383936"/>
      </c:lineChart>
      <c:catAx>
        <c:axId val="159113600"/>
        <c:scaling>
          <c:orientation val="minMax"/>
        </c:scaling>
        <c:delete val="0"/>
        <c:axPos val="b"/>
        <c:numFmt formatCode="\ mmm\'\-yy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115136"/>
        <c:crosses val="autoZero"/>
        <c:auto val="0"/>
        <c:lblAlgn val="ctr"/>
        <c:lblOffset val="100"/>
        <c:noMultiLvlLbl val="0"/>
      </c:catAx>
      <c:valAx>
        <c:axId val="1591151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 anchor="t" anchorCtr="0"/>
              <a:lstStyle/>
              <a:p>
                <a:pPr>
                  <a:defRPr sz="90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טריליוני ש"ח</a:t>
                </a:r>
              </a:p>
            </c:rich>
          </c:tx>
          <c:layout>
            <c:manualLayout>
              <c:xMode val="edge"/>
              <c:yMode val="edge"/>
              <c:x val="5.2483333333333331E-3"/>
              <c:y val="0.13695753968253968"/>
            </c:manualLayout>
          </c:layout>
          <c:overlay val="0"/>
        </c:title>
        <c:numFmt formatCode="#,##0.0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113600"/>
        <c:crosses val="autoZero"/>
        <c:crossBetween val="between"/>
        <c:majorUnit val="500"/>
        <c:dispUnits>
          <c:builtInUnit val="thousands"/>
        </c:dispUnits>
      </c:valAx>
      <c:valAx>
        <c:axId val="159383936"/>
        <c:scaling>
          <c:orientation val="minMax"/>
          <c:max val="45"/>
          <c:min val="25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9272027777777774"/>
              <c:y val="0.1537877517596366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385856"/>
        <c:crosses val="max"/>
        <c:crossBetween val="between"/>
        <c:majorUnit val="5"/>
      </c:valAx>
      <c:dateAx>
        <c:axId val="15938585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59383936"/>
        <c:crosses val="autoZero"/>
        <c:auto val="1"/>
        <c:lblOffset val="100"/>
        <c:baseTimeUnit val="years"/>
      </c:dateAx>
      <c:spPr>
        <a:ln>
          <a:prstDash val="sysDash"/>
        </a:ln>
      </c:spPr>
    </c:plotArea>
    <c:legend>
      <c:legendPos val="b"/>
      <c:layout>
        <c:manualLayout>
          <c:xMode val="edge"/>
          <c:yMode val="edge"/>
          <c:x val="0"/>
          <c:y val="0.74962023809523814"/>
          <c:w val="0.9329722222222222"/>
          <c:h val="0.1999829365079365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"/>
          <c:y val="1.9123558922223331E-2"/>
          <c:w val="0.97555960526768215"/>
          <c:h val="0.96624472573839659"/>
        </c:manualLayout>
      </c:layout>
      <c:doughnutChart>
        <c:varyColors val="1"/>
        <c:ser>
          <c:idx val="1"/>
          <c:order val="0"/>
          <c:tx>
            <c:strRef>
              <c:f>'נתונים א''-16'!$C$1</c:f>
              <c:strCache>
                <c:ptCount val="1"/>
                <c:pt idx="0">
                  <c:v>אג"ח בארץ - חברות</c:v>
                </c:pt>
              </c:strCache>
            </c:strRef>
          </c:tx>
          <c:dPt>
            <c:idx val="0"/>
            <c:bubble3D val="0"/>
            <c:spPr>
              <a:solidFill>
                <a:srgbClr val="8064A2"/>
              </a:solidFill>
            </c:spPr>
          </c:dPt>
          <c:dPt>
            <c:idx val="1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2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Lbls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'נתונים א''-16'!$A$2:$A$4</c:f>
              <c:strCache>
                <c:ptCount val="3"/>
                <c:pt idx="0">
                  <c:v>קרנות מסורתיות</c:v>
                </c:pt>
                <c:pt idx="1">
                  <c:v>קרנות מחקות</c:v>
                </c:pt>
                <c:pt idx="2">
                  <c:v>קרנות סל</c:v>
                </c:pt>
              </c:strCache>
            </c:strRef>
          </c:cat>
          <c:val>
            <c:numRef>
              <c:f>'נתונים א''-16'!$C$2:$C$4</c:f>
              <c:numCache>
                <c:formatCode>_ * #,##0.0_ ;_ * \-#,##0.0_ ;_ * "-"??_ ;_ @_ </c:formatCode>
                <c:ptCount val="3"/>
                <c:pt idx="0">
                  <c:v>24824390.200000003</c:v>
                </c:pt>
                <c:pt idx="1">
                  <c:v>9468957.5000000019</c:v>
                </c:pt>
                <c:pt idx="2">
                  <c:v>20446577.399999999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318"/>
        <c:holeSize val="50"/>
      </c:doughnutChart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[פרק א תיק הנכסים.xlsx]נתונים א'-17!pivottable9</c:name>
    <c:fmtId val="55"/>
  </c:pivotSource>
  <c:chart>
    <c:title>
      <c:tx>
        <c:rich>
          <a:bodyPr/>
          <a:lstStyle/>
          <a:p>
            <a:pPr>
              <a:defRPr/>
            </a:pPr>
            <a:r>
              <a:rPr lang="he-IL" sz="9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א'-17: סך גורמי השינוי בקרנות המחקות  ובתעודות הסל</a:t>
            </a:r>
            <a:r>
              <a:rPr lang="he-IL" sz="900" b="1" i="0" u="none" strike="noStrike" baseline="3000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9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, דצמבר 2013 עד ספטמבר 2018, מיליארדי ש"ח</a:t>
            </a:r>
            <a:endParaRPr lang="he-IL" sz="9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305207468739667"/>
          <c:y val="0.13371288190450195"/>
        </c:manualLayout>
      </c:layout>
      <c:overlay val="0"/>
    </c:title>
    <c:autoTitleDeleted val="0"/>
    <c:pivotFmts>
      <c:pivotFmt>
        <c:idx val="0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"/>
        <c:spPr>
          <a:noFill/>
          <a:ln>
            <a:noFill/>
          </a:ln>
        </c:spPr>
        <c:marker>
          <c:symbol val="none"/>
        </c:marker>
      </c:pivotFmt>
      <c:pivotFmt>
        <c:idx val="2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3"/>
        <c:spPr>
          <a:solidFill>
            <a:srgbClr val="92D050"/>
          </a:solidFill>
        </c:spPr>
        <c:marker>
          <c:symbol val="none"/>
        </c:marker>
      </c:pivotFmt>
      <c:pivotFmt>
        <c:idx val="4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6"/>
        <c:spPr>
          <a:noFill/>
          <a:ln>
            <a:noFill/>
          </a:ln>
        </c:spPr>
        <c:marker>
          <c:symbol val="none"/>
        </c:marker>
      </c:pivotFmt>
      <c:pivotFmt>
        <c:idx val="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9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0"/>
        <c:spPr>
          <a:noFill/>
          <a:ln>
            <a:noFill/>
          </a:ln>
        </c:spPr>
        <c:marker>
          <c:symbol val="none"/>
        </c:marker>
      </c:pivotFmt>
      <c:pivotFmt>
        <c:idx val="11"/>
        <c:spPr>
          <a:solidFill>
            <a:srgbClr val="77933C"/>
          </a:solidFill>
        </c:spPr>
        <c:marker>
          <c:symbol val="none"/>
        </c:marker>
      </c:pivotFmt>
      <c:pivotFmt>
        <c:idx val="12"/>
        <c:spPr>
          <a:solidFill>
            <a:schemeClr val="accent2">
              <a:lumMod val="75000"/>
            </a:schemeClr>
          </a:solidFill>
        </c:spPr>
        <c:marker>
          <c:symbol val="none"/>
        </c:marker>
      </c:pivotFmt>
      <c:pivotFmt>
        <c:idx val="13"/>
        <c:spPr>
          <a:solidFill>
            <a:schemeClr val="accent3">
              <a:lumMod val="75000"/>
            </a:schemeClr>
          </a:solidFill>
        </c:spPr>
      </c:pivotFmt>
      <c:pivotFmt>
        <c:idx val="14"/>
        <c:spPr>
          <a:solidFill>
            <a:schemeClr val="accent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spPr>
          <a:solidFill>
            <a:sysClr val="window" lastClr="FFFFFF"/>
          </a:solidFill>
        </c:spPr>
        <c:marker>
          <c:symbol val="none"/>
        </c:marker>
      </c:pivotFmt>
      <c:pivotFmt>
        <c:idx val="16"/>
        <c:spPr>
          <a:solidFill>
            <a:schemeClr val="accent3"/>
          </a:solidFill>
        </c:spPr>
        <c:dLbl>
          <c:idx val="0"/>
          <c:layout>
            <c:manualLayout>
              <c:x val="0"/>
              <c:y val="-5.1701226836809042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spPr>
          <a:solidFill>
            <a:schemeClr val="accent3"/>
          </a:solidFill>
        </c:spPr>
        <c:dLbl>
          <c:idx val="0"/>
          <c:layout>
            <c:manualLayout>
              <c:x val="0"/>
              <c:y val="-5.883617888580374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spPr>
          <a:solidFill>
            <a:sysClr val="window" lastClr="FFFFFF"/>
          </a:solidFill>
        </c:spPr>
        <c:dLbl>
          <c:idx val="0"/>
          <c:delete val="1"/>
        </c:dLbl>
      </c:pivotFmt>
      <c:pivotFmt>
        <c:idx val="19"/>
        <c:spPr>
          <a:solidFill>
            <a:sysClr val="window" lastClr="FFFFFF"/>
          </a:solidFill>
        </c:spPr>
      </c:pivotFmt>
      <c:pivotFmt>
        <c:idx val="20"/>
        <c:dLbl>
          <c:idx val="0"/>
          <c:layout>
            <c:manualLayout>
              <c:x val="0"/>
              <c:y val="-0.15005612335322266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</c:pivotFmt>
      <c:pivotFmt>
        <c:idx val="22"/>
        <c:spPr>
          <a:solidFill>
            <a:schemeClr val="accent2"/>
          </a:solidFill>
        </c:spPr>
        <c:dLbl>
          <c:idx val="0"/>
          <c:layout>
            <c:manualLayout>
              <c:x val="0"/>
              <c:y val="-5.50205785628483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dLbl>
          <c:idx val="0"/>
          <c:delete val="1"/>
        </c:dLbl>
      </c:pivotFmt>
      <c:pivotFmt>
        <c:idx val="24"/>
        <c:dLbl>
          <c:idx val="0"/>
          <c:delete val="1"/>
        </c:dLbl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  <c:spPr>
          <a:solidFill>
            <a:schemeClr val="accent2"/>
          </a:solidFill>
        </c:spPr>
        <c:dLbl>
          <c:idx val="0"/>
          <c:layout>
            <c:manualLayout>
              <c:x val="0"/>
              <c:y val="-5.0266438234772851E-2"/>
            </c:manualLayout>
          </c:layout>
          <c:tx>
            <c:rich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-30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spPr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5022744727358658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</c:pivotFmt>
      <c:pivotFmt>
        <c:idx val="33"/>
      </c:pivotFmt>
      <c:pivotFmt>
        <c:idx val="34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417490793800831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535554636576672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6"/>
        <c:spPr>
          <a:solidFill>
            <a:sysClr val="window" lastClr="FFFFFF"/>
          </a:solidFill>
        </c:spPr>
        <c:marker>
          <c:symbol val="none"/>
        </c:marker>
      </c:pivotFmt>
      <c:pivotFmt>
        <c:idx val="37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8"/>
        <c:spPr>
          <a:solidFill>
            <a:schemeClr val="accent3"/>
          </a:solidFill>
        </c:spPr>
      </c:pivotFmt>
      <c:pivotFmt>
        <c:idx val="39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3.233758939637078E-17"/>
              <c:y val="-4.09158730158730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0"/>
        <c:spPr>
          <a:solidFill>
            <a:schemeClr val="accent2"/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tx>
            <c:rich>
              <a:bodyPr/>
              <a:lstStyle/>
              <a:p>
                <a:r>
                  <a:rPr lang="en-US" sz="10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433015873015873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2"/>
        <c:spPr>
          <a:solidFill>
            <a:schemeClr val="bg1">
              <a:lumMod val="65000"/>
            </a:schemeClr>
          </a:solidFill>
        </c:spPr>
      </c:pivotFmt>
      <c:pivotFmt>
        <c:idx val="43"/>
        <c:spPr>
          <a:solidFill>
            <a:schemeClr val="bg1">
              <a:lumMod val="65000"/>
            </a:schemeClr>
          </a:solidFill>
        </c:spPr>
      </c:pivotFmt>
      <c:pivotFmt>
        <c:idx val="44"/>
        <c:spPr>
          <a:solidFill>
            <a:schemeClr val="bg1">
              <a:lumMod val="65000"/>
            </a:schemeClr>
          </a:solidFill>
        </c:spPr>
      </c:pivotFmt>
      <c:pivotFmt>
        <c:idx val="45"/>
        <c:spPr>
          <a:solidFill>
            <a:schemeClr val="bg1">
              <a:lumMod val="65000"/>
            </a:schemeClr>
          </a:solidFill>
        </c:spPr>
      </c:pivotFmt>
      <c:pivotFmt>
        <c:idx val="4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7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8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0"/>
        <c:spPr>
          <a:solidFill>
            <a:schemeClr val="accent3">
              <a:lumMod val="75000"/>
            </a:schemeClr>
          </a:solidFill>
        </c:spPr>
      </c:pivotFmt>
      <c:pivotFmt>
        <c:idx val="5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2"/>
        <c:spPr>
          <a:solidFill>
            <a:schemeClr val="accent3">
              <a:lumMod val="75000"/>
            </a:schemeClr>
          </a:solidFill>
        </c:spPr>
      </c:pivotFmt>
      <c:pivotFmt>
        <c:idx val="53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4"/>
        <c:spPr>
          <a:solidFill>
            <a:schemeClr val="bg1">
              <a:lumMod val="65000"/>
            </a:schemeClr>
          </a:solidFill>
        </c:spPr>
      </c:pivotFmt>
      <c:pivotFmt>
        <c:idx val="55"/>
        <c:spPr>
          <a:solidFill>
            <a:schemeClr val="bg1">
              <a:lumMod val="65000"/>
            </a:schemeClr>
          </a:solidFill>
        </c:spPr>
      </c:pivotFmt>
      <c:pivotFmt>
        <c:idx val="56"/>
        <c:spPr>
          <a:solidFill>
            <a:schemeClr val="accent3">
              <a:lumMod val="75000"/>
            </a:schemeClr>
          </a:solidFill>
        </c:spPr>
      </c:pivotFmt>
      <c:pivotFmt>
        <c:idx val="57"/>
        <c:spPr>
          <a:solidFill>
            <a:schemeClr val="accent3">
              <a:lumMod val="75000"/>
            </a:schemeClr>
          </a:solidFill>
        </c:spPr>
      </c:pivotFmt>
      <c:pivotFmt>
        <c:idx val="58"/>
        <c:spPr>
          <a:solidFill>
            <a:schemeClr val="accent3">
              <a:lumMod val="75000"/>
            </a:schemeClr>
          </a:solidFill>
        </c:spPr>
      </c:pivotFmt>
      <c:pivotFmt>
        <c:idx val="59"/>
        <c:spPr>
          <a:solidFill>
            <a:schemeClr val="accent3">
              <a:lumMod val="75000"/>
            </a:schemeClr>
          </a:solidFill>
        </c:spPr>
      </c:pivotFmt>
      <c:pivotFmt>
        <c:idx val="60"/>
        <c:spPr>
          <a:solidFill>
            <a:schemeClr val="bg1">
              <a:lumMod val="65000"/>
            </a:schemeClr>
          </a:solidFill>
        </c:spPr>
      </c:pivotFmt>
      <c:pivotFmt>
        <c:idx val="61"/>
        <c:spPr>
          <a:solidFill>
            <a:schemeClr val="bg1">
              <a:lumMod val="65000"/>
            </a:schemeClr>
          </a:solidFill>
        </c:spPr>
      </c:pivotFmt>
      <c:pivotFmt>
        <c:idx val="62"/>
        <c:spPr>
          <a:solidFill>
            <a:schemeClr val="bg1"/>
          </a:solidFill>
        </c:spPr>
        <c:marker>
          <c:symbol val="none"/>
        </c:marker>
      </c:pivotFmt>
      <c:pivotFmt>
        <c:idx val="63"/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4"/>
        <c:spPr>
          <a:solidFill>
            <a:schemeClr val="accent3"/>
          </a:solidFill>
        </c:spPr>
        <c:dLbl>
          <c:idx val="0"/>
          <c:layout>
            <c:manualLayout>
              <c:x val="0"/>
              <c:y val="-5.262460317460317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051865079365079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6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67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68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69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70"/>
        <c:dLbl>
          <c:idx val="0"/>
          <c:tx>
            <c:rich>
              <a:bodyPr/>
              <a:lstStyle/>
              <a:p>
                <a:r>
                  <a:rPr lang="en-US"/>
                  <a:t>-5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1"/>
        <c:spPr>
          <a:solidFill>
            <a:schemeClr val="accent3"/>
          </a:solidFill>
        </c:spPr>
        <c:dLbl>
          <c:idx val="0"/>
          <c:layout>
            <c:manualLayout>
              <c:x val="6.8560168971125105E-3"/>
              <c:y val="-7.0971428571428519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2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73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74"/>
        <c:spPr>
          <a:solidFill>
            <a:schemeClr val="bg1"/>
          </a:solidFill>
        </c:spPr>
        <c:marker>
          <c:symbol val="none"/>
        </c:marker>
      </c:pivotFmt>
      <c:pivotFmt>
        <c:idx val="75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6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77"/>
        <c:spPr>
          <a:solidFill>
            <a:schemeClr val="accent2"/>
          </a:solidFill>
        </c:spPr>
      </c:pivotFmt>
      <c:pivotFmt>
        <c:idx val="78"/>
        <c:spPr>
          <a:solidFill>
            <a:schemeClr val="accent3"/>
          </a:solidFill>
        </c:spPr>
        <c:dLbl>
          <c:idx val="0"/>
          <c:layout>
            <c:manualLayout>
              <c:x val="0"/>
              <c:y val="-7.169126984126984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79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80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81"/>
        <c:spPr>
          <a:solidFill>
            <a:schemeClr val="accent3"/>
          </a:solidFill>
        </c:spPr>
        <c:dLbl>
          <c:idx val="0"/>
          <c:layout>
            <c:manualLayout>
              <c:x val="6.8560168971125105E-3"/>
              <c:y val="-7.0971428571428519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2"/>
        <c:spPr>
          <a:solidFill>
            <a:schemeClr val="accent3"/>
          </a:solidFill>
        </c:spPr>
        <c:dLbl>
          <c:idx val="0"/>
          <c:layout>
            <c:manualLayout>
              <c:x val="0"/>
              <c:y val="-4.051865079365079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3"/>
        <c:spPr>
          <a:solidFill>
            <a:schemeClr val="accent1">
              <a:lumMod val="60000"/>
              <a:lumOff val="40000"/>
            </a:schemeClr>
          </a:solidFill>
        </c:spPr>
      </c:pivotFmt>
      <c:pivotFmt>
        <c:idx val="84"/>
        <c:spPr>
          <a:solidFill>
            <a:schemeClr val="accent3"/>
          </a:solidFill>
        </c:spPr>
        <c:dLbl>
          <c:idx val="0"/>
          <c:layout>
            <c:manualLayout>
              <c:x val="3.4280084485562553E-3"/>
              <c:y val="-6.099325396825396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5"/>
      </c:pivotFmt>
      <c:pivotFmt>
        <c:idx val="86"/>
        <c:spPr>
          <a:solidFill>
            <a:schemeClr val="accent1"/>
          </a:solidFill>
        </c:spPr>
        <c:dLbl>
          <c:idx val="0"/>
          <c:layout>
            <c:manualLayout>
              <c:x val="6.2707909732389791E-17"/>
              <c:y val="1.0785348500840467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7"/>
        <c:spPr>
          <a:solidFill>
            <a:schemeClr val="accent3"/>
          </a:solidFill>
        </c:spPr>
      </c:pivotFmt>
      <c:pivotFmt>
        <c:idx val="88"/>
        <c:spPr>
          <a:solidFill>
            <a:schemeClr val="accent3"/>
          </a:solidFill>
        </c:spPr>
        <c:dLbl>
          <c:idx val="0"/>
          <c:layout>
            <c:manualLayout>
              <c:x val="0"/>
              <c:y val="-6.9965208553223093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9"/>
        <c:spPr>
          <a:solidFill>
            <a:schemeClr val="accent2"/>
          </a:solidFill>
        </c:spPr>
      </c:pivotFmt>
      <c:pivotFmt>
        <c:idx val="90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1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2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3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en-US"/>
                  <a:t>-5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4"/>
        <c:spPr>
          <a:solidFill>
            <a:schemeClr val="accent5">
              <a:lumMod val="60000"/>
              <a:lumOff val="40000"/>
            </a:schemeClr>
          </a:solidFill>
        </c:spPr>
      </c:pivotFmt>
      <c:pivotFmt>
        <c:idx val="95"/>
        <c:spPr>
          <a:solidFill>
            <a:schemeClr val="accent3"/>
          </a:solidFill>
        </c:spPr>
      </c:pivotFmt>
      <c:pivotFmt>
        <c:idx val="96"/>
        <c:spPr>
          <a:solidFill>
            <a:schemeClr val="bg1"/>
          </a:solidFill>
        </c:spPr>
        <c:marker>
          <c:symbol val="none"/>
        </c:marker>
      </c:pivotFmt>
      <c:pivotFmt>
        <c:idx val="97"/>
        <c:spPr>
          <a:solidFill>
            <a:schemeClr val="accent1"/>
          </a:solidFill>
        </c:spPr>
        <c:marker>
          <c:symbol val="none"/>
        </c:marker>
        <c:dLbl>
          <c:idx val="0"/>
          <c:layout/>
          <c:numFmt formatCode="#,##0" sourceLinked="0"/>
          <c:spPr/>
          <c:txPr>
            <a:bodyPr/>
            <a:lstStyle/>
            <a:p>
              <a:pPr>
                <a:defRPr sz="900"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8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99"/>
        <c:spPr>
          <a:solidFill>
            <a:schemeClr val="accent1"/>
          </a:solidFill>
        </c:spPr>
        <c:dLbl>
          <c:idx val="0"/>
          <c:layout/>
          <c:tx>
            <c:rich>
              <a:bodyPr/>
              <a:lstStyle/>
              <a:p>
                <a:r>
                  <a:rPr lang="en-US"/>
                  <a:t>-5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0"/>
        <c:spPr>
          <a:solidFill>
            <a:schemeClr val="accent2"/>
          </a:solidFill>
        </c:spPr>
      </c:pivotFmt>
      <c:pivotFmt>
        <c:idx val="101"/>
        <c:spPr>
          <a:solidFill>
            <a:schemeClr val="accent4">
              <a:lumMod val="20000"/>
              <a:lumOff val="80000"/>
            </a:schemeClr>
          </a:solidFill>
        </c:spPr>
      </c:pivotFmt>
      <c:pivotFmt>
        <c:idx val="102"/>
        <c:spPr>
          <a:solidFill>
            <a:schemeClr val="accent4">
              <a:lumMod val="60000"/>
              <a:lumOff val="40000"/>
            </a:schemeClr>
          </a:solidFill>
        </c:spPr>
        <c:dLbl>
          <c:idx val="0"/>
          <c:layout>
            <c:manualLayout>
              <c:x val="6.2707909732389791E-17"/>
              <c:y val="1.0785348500840467E-3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3"/>
        <c:spPr>
          <a:solidFill>
            <a:schemeClr val="accent2"/>
          </a:solidFill>
        </c:spPr>
        <c:dLbl>
          <c:idx val="0"/>
          <c:layout>
            <c:manualLayout>
              <c:x val="3.4280084485562553E-3"/>
              <c:y val="-6.099325396825396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04"/>
        <c:spPr>
          <a:solidFill>
            <a:schemeClr val="accent2"/>
          </a:solidFill>
        </c:spPr>
      </c:pivotFmt>
      <c:pivotFmt>
        <c:idx val="105"/>
        <c:spPr>
          <a:solidFill>
            <a:schemeClr val="accent4">
              <a:lumMod val="60000"/>
              <a:lumOff val="40000"/>
            </a:schemeClr>
          </a:solidFill>
        </c:spPr>
      </c:pivotFmt>
    </c:pivotFmts>
    <c:plotArea>
      <c:layout>
        <c:manualLayout>
          <c:layoutTarget val="inner"/>
          <c:xMode val="edge"/>
          <c:yMode val="edge"/>
          <c:x val="4.5828963972171052E-2"/>
          <c:y val="0.29331435590477489"/>
          <c:w val="0.9354277668773292"/>
          <c:h val="0.449051063580884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א''-17'!$G$13</c:f>
              <c:strCache>
                <c:ptCount val="1"/>
                <c:pt idx="0">
                  <c:v>סכום של בסיס</c:v>
                </c:pt>
              </c:strCache>
            </c:strRef>
          </c:tx>
          <c:spPr>
            <a:solidFill>
              <a:schemeClr val="bg1"/>
            </a:solidFill>
          </c:spPr>
          <c:invertIfNegative val="0"/>
          <c:cat>
            <c:multiLvlStrRef>
              <c:f>'נתונים א''-17'!$F$14:$F$23</c:f>
              <c:multiLvlStrCache>
                <c:ptCount val="8"/>
                <c:lvl>
                  <c:pt idx="0">
                    <c:v>2013</c:v>
                  </c:pt>
                  <c:pt idx="1">
                    <c:v>התנועה</c:v>
                  </c:pt>
                  <c:pt idx="2">
                    <c:v>המחיר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התנועה</c:v>
                  </c:pt>
                  <c:pt idx="6">
                    <c:v>המחיר</c:v>
                  </c:pt>
                  <c:pt idx="7">
                    <c:v>2018</c:v>
                  </c:pt>
                </c:lvl>
                <c:lvl>
                  <c:pt idx="0">
                    <c:v>תעודות סל (כיום קרנות סל)</c:v>
                  </c:pt>
                  <c:pt idx="4">
                    <c:v>קרנות מחקות</c:v>
                  </c:pt>
                </c:lvl>
              </c:multiLvlStrCache>
            </c:multiLvlStrRef>
          </c:cat>
          <c:val>
            <c:numRef>
              <c:f>'נתונים א''-17'!$G$14:$G$23</c:f>
              <c:numCache>
                <c:formatCode>General</c:formatCode>
                <c:ptCount val="8"/>
                <c:pt idx="0">
                  <c:v>0</c:v>
                </c:pt>
                <c:pt idx="1">
                  <c:v>83.966410742302386</c:v>
                </c:pt>
                <c:pt idx="2">
                  <c:v>83.966410742302386</c:v>
                </c:pt>
                <c:pt idx="3">
                  <c:v>0</c:v>
                </c:pt>
                <c:pt idx="4">
                  <c:v>0</c:v>
                </c:pt>
                <c:pt idx="5">
                  <c:v>14.7762361</c:v>
                </c:pt>
                <c:pt idx="6">
                  <c:v>31.393915399999997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'נתונים א''-17'!$H$13</c:f>
              <c:strCache>
                <c:ptCount val="1"/>
                <c:pt idx="0">
                  <c:v>סכום של יתרה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accent4">
                  <a:lumMod val="20000"/>
                  <a:lumOff val="80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-5</a:t>
                    </a:r>
                  </a:p>
                </c:rich>
              </c:tx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6.2707909732389791E-17"/>
                  <c:y val="1.0785348500840467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3.4280084485562553E-3"/>
                  <c:y val="-6.0993253968253967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spPr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'נתונים א''-17'!$F$14:$F$23</c:f>
              <c:multiLvlStrCache>
                <c:ptCount val="8"/>
                <c:lvl>
                  <c:pt idx="0">
                    <c:v>2013</c:v>
                  </c:pt>
                  <c:pt idx="1">
                    <c:v>התנועה</c:v>
                  </c:pt>
                  <c:pt idx="2">
                    <c:v>המחיר</c:v>
                  </c:pt>
                  <c:pt idx="3">
                    <c:v>2018</c:v>
                  </c:pt>
                  <c:pt idx="4">
                    <c:v>2013</c:v>
                  </c:pt>
                  <c:pt idx="5">
                    <c:v>התנועה</c:v>
                  </c:pt>
                  <c:pt idx="6">
                    <c:v>המחיר</c:v>
                  </c:pt>
                  <c:pt idx="7">
                    <c:v>2018</c:v>
                  </c:pt>
                </c:lvl>
                <c:lvl>
                  <c:pt idx="0">
                    <c:v>תעודות סל (כיום קרנות סל)</c:v>
                  </c:pt>
                  <c:pt idx="4">
                    <c:v>קרנות מחקות</c:v>
                  </c:pt>
                </c:lvl>
              </c:multiLvlStrCache>
            </c:multiLvlStrRef>
          </c:cat>
          <c:val>
            <c:numRef>
              <c:f>'נתונים א''-17'!$H$14:$H$23</c:f>
              <c:numCache>
                <c:formatCode>General</c:formatCode>
                <c:ptCount val="8"/>
                <c:pt idx="0">
                  <c:v>88.715682241342904</c:v>
                </c:pt>
                <c:pt idx="1">
                  <c:v>4.7492714990405149</c:v>
                </c:pt>
                <c:pt idx="2">
                  <c:v>24.725221288713129</c:v>
                </c:pt>
                <c:pt idx="3">
                  <c:v>108.69163203101552</c:v>
                </c:pt>
                <c:pt idx="4">
                  <c:v>14.7762361</c:v>
                </c:pt>
                <c:pt idx="5">
                  <c:v>16.617679299999999</c:v>
                </c:pt>
                <c:pt idx="6">
                  <c:v>3.6430527000000001</c:v>
                </c:pt>
                <c:pt idx="7">
                  <c:v>35.036968100000003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2922880"/>
        <c:axId val="162924416"/>
      </c:barChart>
      <c:catAx>
        <c:axId val="162922880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2924416"/>
        <c:crosses val="autoZero"/>
        <c:auto val="1"/>
        <c:lblAlgn val="ctr"/>
        <c:lblOffset val="100"/>
        <c:tickMarkSkip val="4"/>
        <c:noMultiLvlLbl val="0"/>
      </c:catAx>
      <c:valAx>
        <c:axId val="1629244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one"/>
        <c:crossAx val="162922880"/>
        <c:crossesAt val="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>
                <a:latin typeface="David" panose="020E0502060401010101" pitchFamily="34" charset="-79"/>
                <a:cs typeface="David" panose="020E0502060401010101" pitchFamily="34" charset="-79"/>
              </a:rPr>
              <a:t>3: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 התפלגות ההחזקות לפי נכסים עיקריים,</a:t>
            </a:r>
          </a:p>
          <a:p>
            <a:pPr algn="ctr">
              <a:defRPr sz="1100">
                <a:latin typeface="David" panose="020E0502060401010101" pitchFamily="34" charset="-79"/>
                <a:cs typeface="David" panose="020E0502060401010101" pitchFamily="34" charset="-79"/>
              </a:defRPr>
            </a:pPr>
            <a:r>
              <a:rPr lang="he-IL" sz="1000" baseline="0">
                <a:latin typeface="David" panose="020E0502060401010101" pitchFamily="34" charset="-79"/>
                <a:cs typeface="David" panose="020E0502060401010101" pitchFamily="34" charset="-79"/>
              </a:rPr>
              <a:t>דצמ</a:t>
            </a:r>
            <a:r>
              <a:rPr lang="he-IL" sz="1100" baseline="0">
                <a:latin typeface="David" panose="020E0502060401010101" pitchFamily="34" charset="-79"/>
                <a:cs typeface="David" panose="020E0502060401010101" pitchFamily="34" charset="-79"/>
              </a:rPr>
              <a:t>בר 2018</a:t>
            </a:r>
            <a: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  <a:t/>
            </a:r>
            <a:br>
              <a:rPr lang="en-US" sz="1100">
                <a:latin typeface="David" panose="020E0502060401010101" pitchFamily="34" charset="-79"/>
                <a:cs typeface="David" panose="020E0502060401010101" pitchFamily="34" charset="-79"/>
              </a:rPr>
            </a:br>
            <a:endParaRPr lang="he-IL" sz="110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242405300906129"/>
          <c:y val="0.17147857142857142"/>
          <c:w val="0.757594699093871"/>
          <c:h val="0.33861845459987266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'נתונים א''-3'!$C$1</c:f>
              <c:strCache>
                <c:ptCount val="1"/>
                <c:pt idx="0">
                  <c:v>הגופים המוסדיים</c:v>
                </c:pt>
              </c:strCache>
            </c:strRef>
          </c:tx>
          <c:spPr>
            <a:solidFill>
              <a:schemeClr val="accent3">
                <a:lumMod val="50000"/>
              </a:schemeClr>
            </a:solidFill>
            <a:ln w="101600" cmpd="sng">
              <a:noFill/>
            </a:ln>
          </c:spPr>
          <c:invertIfNegative val="0"/>
          <c:cat>
            <c:strRef>
              <c:f>'נתונים א''-3'!$A$2:$A$6</c:f>
              <c:strCache>
                <c:ptCount val="5"/>
                <c:pt idx="0">
                  <c:v>מזומן, עו"ש ופיקדונות</c:v>
                </c:pt>
                <c:pt idx="1">
                  <c:v>מניות הנסחרות בארץ</c:v>
                </c:pt>
                <c:pt idx="2">
                  <c:v>אג"ח חברות</c:v>
                </c:pt>
                <c:pt idx="3">
                  <c:v>השקעות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א''-3'!$C$2:$C$6</c:f>
              <c:numCache>
                <c:formatCode>_ * #,##0_ ;_ * \-#,##0_ ;_ * "-"??_ ;_ @_ </c:formatCode>
                <c:ptCount val="5"/>
                <c:pt idx="0">
                  <c:v>126.86648700000023</c:v>
                </c:pt>
                <c:pt idx="1">
                  <c:v>127.46000000000001</c:v>
                </c:pt>
                <c:pt idx="2">
                  <c:v>180.01999999999998</c:v>
                </c:pt>
                <c:pt idx="3">
                  <c:v>368.22320660000003</c:v>
                </c:pt>
                <c:pt idx="4">
                  <c:v>510.1232418532</c:v>
                </c:pt>
              </c:numCache>
            </c:numRef>
          </c:val>
        </c:ser>
        <c:ser>
          <c:idx val="2"/>
          <c:order val="1"/>
          <c:tx>
            <c:strRef>
              <c:f>'נתונים א''-3'!$B$1</c:f>
              <c:strCache>
                <c:ptCount val="1"/>
                <c:pt idx="0">
                  <c:v>הציבור במישרין</c:v>
                </c:pt>
              </c:strCache>
            </c:strRef>
          </c:tx>
          <c:spPr>
            <a:solidFill>
              <a:schemeClr val="accent3"/>
            </a:solidFill>
          </c:spPr>
          <c:invertIfNegative val="0"/>
          <c:dLbls>
            <c:dLbl>
              <c:idx val="0"/>
              <c:layout/>
              <c:tx>
                <c:strRef>
                  <c:f>'נתונים א''-3'!$D$2</c:f>
                  <c:strCache>
                    <c:ptCount val="1"/>
                    <c:pt idx="0">
                      <c:v>90%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/>
              <c:tx>
                <c:strRef>
                  <c:f>'נתונים א''-3'!$D$3</c:f>
                  <c:strCache>
                    <c:ptCount val="1"/>
                    <c:pt idx="0">
                      <c:v>75%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/>
              <c:tx>
                <c:strRef>
                  <c:f>'נתונים א''-3'!$D$4</c:f>
                  <c:strCache>
                    <c:ptCount val="1"/>
                    <c:pt idx="0">
                      <c:v>51%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/>
              <c:tx>
                <c:strRef>
                  <c:f>'נתונים א''-3'!$D$5</c:f>
                  <c:strCache>
                    <c:ptCount val="1"/>
                    <c:pt idx="0">
                      <c:v>31%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/>
              <c:tx>
                <c:strRef>
                  <c:f>'נתונים א''-3'!$D$6</c:f>
                  <c:strCache>
                    <c:ptCount val="1"/>
                    <c:pt idx="0">
                      <c:v>25%</c:v>
                    </c:pt>
                  </c:strCache>
                </c:strRef>
              </c:tx>
              <c:dLblPos val="inEnd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%" sourceLinked="0"/>
            <c:txPr>
              <a:bodyPr/>
              <a:lstStyle/>
              <a:p>
                <a:pPr>
                  <a:defRPr sz="900">
                    <a:solidFill>
                      <a:schemeClr val="bg1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'נתונים א''-3'!$A$2:$A$6</c:f>
              <c:strCache>
                <c:ptCount val="5"/>
                <c:pt idx="0">
                  <c:v>מזומן, עו"ש ופיקדונות</c:v>
                </c:pt>
                <c:pt idx="1">
                  <c:v>מניות הנסחרות בארץ</c:v>
                </c:pt>
                <c:pt idx="2">
                  <c:v>אג"ח חברות</c:v>
                </c:pt>
                <c:pt idx="3">
                  <c:v>השקעות בחו"ל</c:v>
                </c:pt>
                <c:pt idx="4">
                  <c:v>אג"ח ממשלתיות ומק"ם</c:v>
                </c:pt>
              </c:strCache>
            </c:strRef>
          </c:cat>
          <c:val>
            <c:numRef>
              <c:f>'נתונים א''-3'!$B$2:$B$6</c:f>
              <c:numCache>
                <c:formatCode>_ * #,##0_ ;_ * \-#,##0_ ;_ * "-"??_ ;_ @_ </c:formatCode>
                <c:ptCount val="5"/>
                <c:pt idx="0">
                  <c:v>1176.2635129999999</c:v>
                </c:pt>
                <c:pt idx="1">
                  <c:v>372.8466227560001</c:v>
                </c:pt>
                <c:pt idx="2">
                  <c:v>188.62</c:v>
                </c:pt>
                <c:pt idx="3">
                  <c:v>161.91679339999999</c:v>
                </c:pt>
                <c:pt idx="4">
                  <c:v>167.36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159040"/>
        <c:axId val="159160576"/>
      </c:barChart>
      <c:catAx>
        <c:axId val="159159040"/>
        <c:scaling>
          <c:orientation val="minMax"/>
        </c:scaling>
        <c:delete val="0"/>
        <c:axPos val="b"/>
        <c:numFmt formatCode="mmm\-yy" sourceLinked="1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160576"/>
        <c:crosses val="autoZero"/>
        <c:auto val="0"/>
        <c:lblAlgn val="ctr"/>
        <c:lblOffset val="100"/>
        <c:tickLblSkip val="1"/>
        <c:noMultiLvlLbl val="0"/>
      </c:catAx>
      <c:valAx>
        <c:axId val="15916057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sz="900"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 ש"ח</a:t>
                </a:r>
              </a:p>
            </c:rich>
          </c:tx>
          <c:layout>
            <c:manualLayout>
              <c:xMode val="edge"/>
              <c:yMode val="edge"/>
              <c:x val="0.80224435231355251"/>
              <c:y val="0.80200095332507759"/>
            </c:manualLayout>
          </c:layout>
          <c:overlay val="0"/>
        </c:title>
        <c:numFmt formatCode="0%" sourceLinked="0"/>
        <c:majorTickMark val="none"/>
        <c:minorTickMark val="none"/>
        <c:tickLblPos val="low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159040"/>
        <c:crosses val="autoZero"/>
        <c:crossBetween val="between"/>
        <c:majorUnit val="0.2"/>
        <c:dispUnits>
          <c:builtInUnit val="thousands"/>
        </c:dispUnits>
      </c:valAx>
      <c:dTable>
        <c:showHorzBorder val="1"/>
        <c:showVertBorder val="1"/>
        <c:showOutline val="1"/>
        <c:showKeys val="1"/>
        <c:spPr>
          <a:ln>
            <a:solidFill>
              <a:schemeClr val="bg1">
                <a:lumMod val="50000"/>
                <a:alpha val="50000"/>
              </a:schemeClr>
            </a:solidFill>
          </a:ln>
        </c:spPr>
        <c:txPr>
          <a:bodyPr/>
          <a:lstStyle/>
          <a:p>
            <a:pPr rtl="0">
              <a:defRPr sz="830" spc="-50" baseline="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</c:dTable>
      <c:spPr>
        <a:ln>
          <a:prstDash val="sysDash"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4: הרכב השינוי ביתרת תיק הנכסים ומשקל הנכסים בתיק, שנת 2018</a:t>
            </a:r>
            <a:endParaRPr lang="he-IL" sz="11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1248222222222222"/>
          <c:y val="4.031746031746031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27727444444444443"/>
          <c:y val="0.22414630817524225"/>
          <c:w val="0.3551077777777778"/>
          <c:h val="0.68068571428571434"/>
        </c:manualLayout>
      </c:layout>
      <c:barChart>
        <c:barDir val="bar"/>
        <c:grouping val="stacked"/>
        <c:varyColors val="1"/>
        <c:ser>
          <c:idx val="0"/>
          <c:order val="0"/>
          <c:tx>
            <c:strRef>
              <c:f>'נתונים א''-4'!$B$1</c:f>
              <c:strCache>
                <c:ptCount val="1"/>
                <c:pt idx="0">
                  <c:v>מיליארדי ₪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3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7.8982777777777777E-2"/>
                  <c:y val="1.7586617013394686E-4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4.233333333333333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5.5053333333333336E-2"/>
                  <c:y val="3.8994716215952738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9.4871111111111114E-2"/>
                  <c:y val="0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4605222222222222"/>
                  <c:y val="-7.7989432431905475E-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.15237277777777777"/>
                  <c:y val="4.9523289594259976E-3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'נתונים א''-4'!$C$2:$C$7</c:f>
              <c:strCache>
                <c:ptCount val="6"/>
                <c:pt idx="0">
                  <c:v>מניות הנסחרות בארץ</c:v>
                </c:pt>
                <c:pt idx="1">
                  <c:v>אחר</c:v>
                </c:pt>
                <c:pt idx="2">
                  <c:v>אג"ח חברות</c:v>
                </c:pt>
                <c:pt idx="3">
                  <c:v>אג"ח ממשלתיות</c:v>
                </c:pt>
                <c:pt idx="4">
                  <c:v>מזומן ופיקדונות</c:v>
                </c:pt>
                <c:pt idx="5">
                  <c:v>השקעות בחו"ל</c:v>
                </c:pt>
              </c:strCache>
            </c:strRef>
          </c:cat>
          <c:val>
            <c:numRef>
              <c:f>'נתונים א''-4'!$B$2:$B$7</c:f>
              <c:numCache>
                <c:formatCode>_ * #,##0.0_ ;_ * \-#,##0.0_ ;_ * "-"??_ ;_ @_ </c:formatCode>
                <c:ptCount val="6"/>
                <c:pt idx="0">
                  <c:v>-12.54000000000002</c:v>
                </c:pt>
                <c:pt idx="1">
                  <c:v>1.3800000000001091</c:v>
                </c:pt>
                <c:pt idx="2">
                  <c:v>2.9800000000000182</c:v>
                </c:pt>
                <c:pt idx="3">
                  <c:v>15.259999999999991</c:v>
                </c:pt>
                <c:pt idx="4">
                  <c:v>34.160000000000082</c:v>
                </c:pt>
                <c:pt idx="5">
                  <c:v>34.519999999999982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305088"/>
        <c:axId val="159310976"/>
      </c:barChart>
      <c:catAx>
        <c:axId val="159305088"/>
        <c:scaling>
          <c:orientation val="minMax"/>
        </c:scaling>
        <c:delete val="0"/>
        <c:axPos val="l"/>
        <c:numFmt formatCode="_ * #,##0.0_ ;_ * \-#,##0.0_ ;_ * &quot;-&quot;??_ ;_ @_ " sourceLinked="1"/>
        <c:majorTickMark val="none"/>
        <c:minorTickMark val="none"/>
        <c:tickLblPos val="low"/>
        <c:txPr>
          <a:bodyPr/>
          <a:lstStyle/>
          <a:p>
            <a:pPr rtl="1">
              <a:defRPr sz="900"/>
            </a:pPr>
            <a:endParaRPr lang="he-IL"/>
          </a:p>
        </c:txPr>
        <c:crossAx val="159310976"/>
        <c:crosses val="autoZero"/>
        <c:auto val="0"/>
        <c:lblAlgn val="ctr"/>
        <c:lblOffset val="100"/>
        <c:noMultiLvlLbl val="0"/>
      </c:catAx>
      <c:valAx>
        <c:axId val="159310976"/>
        <c:scaling>
          <c:orientation val="minMax"/>
        </c:scaling>
        <c:delete val="1"/>
        <c:axPos val="b"/>
        <c:numFmt formatCode="0" sourceLinked="0"/>
        <c:majorTickMark val="out"/>
        <c:minorTickMark val="none"/>
        <c:tickLblPos val="nextTo"/>
        <c:crossAx val="159305088"/>
        <c:crosses val="autoZero"/>
        <c:crossBetween val="between"/>
      </c:valAx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356504993088885E-2"/>
          <c:y val="3.5859896823241921E-2"/>
          <c:w val="0.8531295718212738"/>
          <c:h val="0.96414010317675802"/>
        </c:manualLayout>
      </c:layout>
      <c:doughnutChart>
        <c:varyColors val="1"/>
        <c:ser>
          <c:idx val="0"/>
          <c:order val="0"/>
          <c:tx>
            <c:strRef>
              <c:f>'נתונים א''-4'!$A$1</c:f>
              <c:strCache>
                <c:ptCount val="1"/>
                <c:pt idx="0">
                  <c:v>דצמ-18</c:v>
                </c:pt>
              </c:strCache>
            </c:strRef>
          </c:tx>
          <c:dPt>
            <c:idx val="0"/>
            <c:bubble3D val="0"/>
            <c:spPr>
              <a:solidFill>
                <a:schemeClr val="bg1">
                  <a:lumMod val="50000"/>
                </a:schemeClr>
              </a:solidFill>
            </c:spPr>
          </c:dPt>
          <c:dPt>
            <c:idx val="1"/>
            <c:bubble3D val="0"/>
            <c:spPr>
              <a:solidFill>
                <a:schemeClr val="accent3"/>
              </a:solidFill>
            </c:spPr>
          </c:dPt>
          <c:dPt>
            <c:idx val="2"/>
            <c:bubble3D val="0"/>
            <c:spPr>
              <a:solidFill>
                <a:schemeClr val="accent3">
                  <a:lumMod val="20000"/>
                  <a:lumOff val="80000"/>
                </a:schemeClr>
              </a:solidFill>
            </c:spPr>
          </c:dPt>
          <c:dPt>
            <c:idx val="3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5"/>
            <c:bubble3D val="0"/>
            <c:spPr>
              <a:solidFill>
                <a:schemeClr val="accent3">
                  <a:lumMod val="50000"/>
                </a:schemeClr>
              </a:solidFill>
            </c:spPr>
          </c:dPt>
          <c:dLbls>
            <c:dLbl>
              <c:idx val="3"/>
              <c:spPr/>
              <c:txPr>
                <a:bodyPr/>
                <a:lstStyle/>
                <a:p>
                  <a:pPr>
                    <a:defRPr sz="800">
                      <a:solidFill>
                        <a:schemeClr val="tx1"/>
                      </a:solidFill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5"/>
              <c:spPr/>
              <c:txPr>
                <a:bodyPr/>
                <a:lstStyle/>
                <a:p>
                  <a:pPr>
                    <a:defRPr sz="800">
                      <a:solidFill>
                        <a:schemeClr val="bg1"/>
                      </a:solidFill>
                    </a:defRPr>
                  </a:pPr>
                  <a:endParaRPr lang="he-IL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'נתונים א''-4'!$C$2:$C$7</c:f>
              <c:strCache>
                <c:ptCount val="6"/>
                <c:pt idx="0">
                  <c:v>מניות הנסחרות בארץ</c:v>
                </c:pt>
                <c:pt idx="1">
                  <c:v>אחר</c:v>
                </c:pt>
                <c:pt idx="2">
                  <c:v>אג"ח חברות</c:v>
                </c:pt>
                <c:pt idx="3">
                  <c:v>אג"ח ממשלתיות</c:v>
                </c:pt>
                <c:pt idx="4">
                  <c:v>מזומן ופיקדונות</c:v>
                </c:pt>
                <c:pt idx="5">
                  <c:v>השקעות בחו"ל</c:v>
                </c:pt>
              </c:strCache>
            </c:strRef>
          </c:cat>
          <c:val>
            <c:numRef>
              <c:f>'נתונים א''-4'!$A$2:$A$7</c:f>
              <c:numCache>
                <c:formatCode>_ * #,##0.0_ ;_ * \-#,##0.0_ ;_ * "-"??_ ;_ @_ </c:formatCode>
                <c:ptCount val="6"/>
                <c:pt idx="0">
                  <c:v>500.31</c:v>
                </c:pt>
                <c:pt idx="1">
                  <c:v>182.58000000000004</c:v>
                </c:pt>
                <c:pt idx="2">
                  <c:v>371.06</c:v>
                </c:pt>
                <c:pt idx="3">
                  <c:v>809.22</c:v>
                </c:pt>
                <c:pt idx="4">
                  <c:v>1303.1300000000001</c:v>
                </c:pt>
                <c:pt idx="5">
                  <c:v>530.14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-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5: יתרת ההשקעות בחו"ל לפי מכשירי השקעה,  2009 עד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902722222222221"/>
          <c:y val="0.20868730158730159"/>
          <c:w val="0.78998447069116373"/>
          <c:h val="0.4608939509739359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'נתונים א''-5'!$D$1</c:f>
              <c:strCache>
                <c:ptCount val="1"/>
                <c:pt idx="0">
                  <c:v>מניות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א''-5'!$A$3:$A$12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א''-5'!$D$3:$D$12</c:f>
              <c:numCache>
                <c:formatCode>_ * #,##0.0_ ;_ * \-#,##0.0_ ;_ * "-"??_ ;_ @_ </c:formatCode>
                <c:ptCount val="10"/>
                <c:pt idx="0">
                  <c:v>111.34</c:v>
                </c:pt>
                <c:pt idx="1">
                  <c:v>139.19999999999999</c:v>
                </c:pt>
                <c:pt idx="2">
                  <c:v>143.5</c:v>
                </c:pt>
                <c:pt idx="3">
                  <c:v>174.92</c:v>
                </c:pt>
                <c:pt idx="4">
                  <c:v>221.53</c:v>
                </c:pt>
                <c:pt idx="5">
                  <c:v>266.06</c:v>
                </c:pt>
                <c:pt idx="6">
                  <c:v>268.73</c:v>
                </c:pt>
                <c:pt idx="7">
                  <c:v>270.61</c:v>
                </c:pt>
                <c:pt idx="8">
                  <c:v>305.26</c:v>
                </c:pt>
                <c:pt idx="9">
                  <c:v>330.77</c:v>
                </c:pt>
              </c:numCache>
            </c:numRef>
          </c:val>
        </c:ser>
        <c:ser>
          <c:idx val="0"/>
          <c:order val="1"/>
          <c:tx>
            <c:strRef>
              <c:f>'נתונים א''-5'!$C$1</c:f>
              <c:strCache>
                <c:ptCount val="1"/>
                <c:pt idx="0">
                  <c:v>אג"ח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dLbls>
            <c:dLbl>
              <c:idx val="8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א''-5'!$A$3:$A$12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א''-5'!$C$3:$C$12</c:f>
              <c:numCache>
                <c:formatCode>_ * #,##0.0_ ;_ * \-#,##0.0_ ;_ * "-"??_ ;_ @_ </c:formatCode>
                <c:ptCount val="10"/>
                <c:pt idx="0">
                  <c:v>70.41</c:v>
                </c:pt>
                <c:pt idx="1">
                  <c:v>87.62</c:v>
                </c:pt>
                <c:pt idx="2">
                  <c:v>106</c:v>
                </c:pt>
                <c:pt idx="3">
                  <c:v>120.35</c:v>
                </c:pt>
                <c:pt idx="4">
                  <c:v>125.1</c:v>
                </c:pt>
                <c:pt idx="5">
                  <c:v>164.49</c:v>
                </c:pt>
                <c:pt idx="6">
                  <c:v>176.61</c:v>
                </c:pt>
                <c:pt idx="7">
                  <c:v>182.45</c:v>
                </c:pt>
                <c:pt idx="8">
                  <c:v>176.32</c:v>
                </c:pt>
                <c:pt idx="9">
                  <c:v>190.77</c:v>
                </c:pt>
              </c:numCache>
            </c:numRef>
          </c:val>
        </c:ser>
        <c:ser>
          <c:idx val="1"/>
          <c:order val="2"/>
          <c:tx>
            <c:strRef>
              <c:f>'נתונים א''-5'!$B$1</c:f>
              <c:strCache>
                <c:ptCount val="1"/>
                <c:pt idx="0">
                  <c:v>פיקדונות</c:v>
                </c:pt>
              </c:strCache>
            </c:strRef>
          </c:tx>
          <c:spPr>
            <a:solidFill>
              <a:schemeClr val="accent2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'נתונים א''-5'!$A$3:$A$12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א''-5'!$B$3:$B$12</c:f>
              <c:numCache>
                <c:formatCode>_ * #,##0.0_ ;_ * \-#,##0.0_ ;_ * "-"??_ ;_ @_ </c:formatCode>
                <c:ptCount val="10"/>
                <c:pt idx="0">
                  <c:v>72.95</c:v>
                </c:pt>
                <c:pt idx="1">
                  <c:v>57.61</c:v>
                </c:pt>
                <c:pt idx="2">
                  <c:v>46.18</c:v>
                </c:pt>
                <c:pt idx="3">
                  <c:v>29.93</c:v>
                </c:pt>
                <c:pt idx="4">
                  <c:v>27.47</c:v>
                </c:pt>
                <c:pt idx="5">
                  <c:v>21.9</c:v>
                </c:pt>
                <c:pt idx="6">
                  <c:v>26.74</c:v>
                </c:pt>
                <c:pt idx="7">
                  <c:v>22.76</c:v>
                </c:pt>
                <c:pt idx="8">
                  <c:v>14.04</c:v>
                </c:pt>
                <c:pt idx="9">
                  <c:v>8.6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001984"/>
        <c:axId val="159007872"/>
      </c:barChart>
      <c:catAx>
        <c:axId val="159001984"/>
        <c:scaling>
          <c:orientation val="minMax"/>
        </c:scaling>
        <c:delete val="0"/>
        <c:axPos val="b"/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007872"/>
        <c:crosses val="autoZero"/>
        <c:auto val="0"/>
        <c:lblAlgn val="ctr"/>
        <c:lblOffset val="100"/>
        <c:noMultiLvlLbl val="0"/>
      </c:catAx>
      <c:valAx>
        <c:axId val="15900787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3.5277777777777777E-3"/>
              <c:y val="0.1165944444444444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001984"/>
        <c:crosses val="autoZero"/>
        <c:crossBetween val="between"/>
      </c:valAx>
      <c:spPr>
        <a:ln w="0">
          <a:noFill/>
        </a:ln>
      </c:spPr>
    </c:plotArea>
    <c:legend>
      <c:legendPos val="b"/>
      <c:layout>
        <c:manualLayout>
          <c:xMode val="edge"/>
          <c:yMode val="edge"/>
          <c:x val="0.29158194444444446"/>
          <c:y val="0.85432460317460313"/>
          <c:w val="0.37849583333333331"/>
          <c:h val="7.4418253968253967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[פרק א תיק הנכסים.xlsx]נתונים א'-6!pivottable2</c:name>
    <c:fmtId val="47"/>
  </c:pivotSource>
  <c:chart>
    <c:title>
      <c:tx>
        <c:rich>
          <a:bodyPr/>
          <a:lstStyle/>
          <a:p>
            <a:pPr>
              <a:defRPr/>
            </a:pP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-</a:t>
            </a: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6: גורמי השינוי</a:t>
            </a:r>
            <a:r>
              <a:rPr lang="he-IL" sz="1100" b="1" i="0" u="none" strike="noStrike" baseline="3000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 ביתרת המניות בחו"ל </a:t>
            </a:r>
          </a:p>
          <a:p>
            <a:pPr>
              <a:defRPr/>
            </a:pPr>
            <a:r>
              <a:rPr lang="he-IL" sz="1100" b="1" i="0" u="none" strike="noStrike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2018, מיליארדי ש"ח</a:t>
            </a:r>
            <a:endParaRPr lang="he-IL" sz="1100" b="0"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4306805555555555"/>
          <c:y val="1.5468424028544132E-2"/>
        </c:manualLayout>
      </c:layout>
      <c:overlay val="1"/>
    </c:title>
    <c:autoTitleDeleted val="0"/>
    <c:pivotFmts>
      <c:pivotFmt>
        <c:idx val="0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"/>
        <c:spPr>
          <a:noFill/>
          <a:ln>
            <a:noFill/>
          </a:ln>
        </c:spPr>
        <c:marker>
          <c:symbol val="none"/>
        </c:marker>
      </c:pivotFmt>
      <c:pivotFmt>
        <c:idx val="2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3"/>
        <c:spPr>
          <a:solidFill>
            <a:srgbClr val="92D050"/>
          </a:solidFill>
        </c:spPr>
        <c:marker>
          <c:symbol val="none"/>
        </c:marker>
      </c:pivotFmt>
      <c:pivotFmt>
        <c:idx val="4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5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6"/>
        <c:spPr>
          <a:noFill/>
          <a:ln>
            <a:noFill/>
          </a:ln>
        </c:spPr>
        <c:marker>
          <c:symbol val="none"/>
        </c:marker>
      </c:pivotFmt>
      <c:pivotFmt>
        <c:idx val="7"/>
        <c:spPr>
          <a:solidFill>
            <a:schemeClr val="tx2">
              <a:lumMod val="75000"/>
            </a:schemeClr>
          </a:solidFill>
        </c:spPr>
        <c:marker>
          <c:symbol val="none"/>
        </c:marker>
      </c:pivotFmt>
      <c:pivotFmt>
        <c:idx val="8"/>
        <c:spPr>
          <a:solidFill>
            <a:schemeClr val="accent5">
              <a:lumMod val="75000"/>
            </a:schemeClr>
          </a:solidFill>
        </c:spPr>
        <c:marker>
          <c:symbol val="none"/>
        </c:marker>
      </c:pivotFmt>
      <c:pivotFmt>
        <c:idx val="9"/>
        <c:spPr>
          <a:solidFill>
            <a:schemeClr val="bg1">
              <a:lumMod val="65000"/>
            </a:schemeClr>
          </a:solidFill>
        </c:spPr>
        <c:marker>
          <c:symbol val="none"/>
        </c:marker>
      </c:pivotFmt>
      <c:pivotFmt>
        <c:idx val="10"/>
        <c:spPr>
          <a:noFill/>
          <a:ln>
            <a:noFill/>
          </a:ln>
        </c:spPr>
        <c:marker>
          <c:symbol val="none"/>
        </c:marker>
      </c:pivotFmt>
      <c:pivotFmt>
        <c:idx val="11"/>
        <c:spPr>
          <a:solidFill>
            <a:srgbClr val="77933C"/>
          </a:solidFill>
        </c:spPr>
        <c:marker>
          <c:symbol val="none"/>
        </c:marker>
      </c:pivotFmt>
      <c:pivotFmt>
        <c:idx val="12"/>
        <c:spPr>
          <a:solidFill>
            <a:schemeClr val="accent2">
              <a:lumMod val="75000"/>
            </a:schemeClr>
          </a:solidFill>
        </c:spPr>
        <c:marker>
          <c:symbol val="none"/>
        </c:marker>
      </c:pivotFmt>
      <c:pivotFmt>
        <c:idx val="13"/>
        <c:spPr>
          <a:solidFill>
            <a:schemeClr val="accent3">
              <a:lumMod val="75000"/>
            </a:schemeClr>
          </a:solidFill>
        </c:spPr>
      </c:pivotFmt>
      <c:pivotFmt>
        <c:idx val="14"/>
        <c:spPr>
          <a:solidFill>
            <a:schemeClr val="accent1"/>
          </a:solidFill>
        </c:spPr>
        <c:marker>
          <c:symbol val="none"/>
        </c:marker>
        <c:dLbl>
          <c:idx val="0"/>
          <c:spPr/>
          <c:txPr>
            <a:bodyPr/>
            <a:lstStyle/>
            <a:p>
              <a:pPr>
                <a:defRPr sz="1100" b="1">
                  <a:solidFill>
                    <a:schemeClr val="bg1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5"/>
        <c:spPr>
          <a:solidFill>
            <a:sysClr val="window" lastClr="FFFFFF"/>
          </a:solidFill>
        </c:spPr>
        <c:marker>
          <c:symbol val="none"/>
        </c:marker>
      </c:pivotFmt>
      <c:pivotFmt>
        <c:idx val="16"/>
        <c:spPr>
          <a:solidFill>
            <a:schemeClr val="accent3"/>
          </a:solidFill>
        </c:spPr>
        <c:dLbl>
          <c:idx val="0"/>
          <c:layout>
            <c:manualLayout>
              <c:x val="0"/>
              <c:y val="-5.1701226836809042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7"/>
        <c:spPr>
          <a:solidFill>
            <a:schemeClr val="accent3"/>
          </a:solidFill>
        </c:spPr>
        <c:dLbl>
          <c:idx val="0"/>
          <c:layout>
            <c:manualLayout>
              <c:x val="0"/>
              <c:y val="-5.883617888580374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18"/>
        <c:spPr>
          <a:solidFill>
            <a:sysClr val="window" lastClr="FFFFFF"/>
          </a:solidFill>
        </c:spPr>
        <c:dLbl>
          <c:idx val="0"/>
          <c:delete val="1"/>
        </c:dLbl>
      </c:pivotFmt>
      <c:pivotFmt>
        <c:idx val="19"/>
        <c:spPr>
          <a:solidFill>
            <a:sysClr val="window" lastClr="FFFFFF"/>
          </a:solidFill>
        </c:spPr>
      </c:pivotFmt>
      <c:pivotFmt>
        <c:idx val="20"/>
        <c:dLbl>
          <c:idx val="0"/>
          <c:layout>
            <c:manualLayout>
              <c:x val="0"/>
              <c:y val="-0.15005612335322266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1"/>
      </c:pivotFmt>
      <c:pivotFmt>
        <c:idx val="22"/>
        <c:spPr>
          <a:solidFill>
            <a:schemeClr val="accent2"/>
          </a:solidFill>
        </c:spPr>
        <c:dLbl>
          <c:idx val="0"/>
          <c:layout>
            <c:manualLayout>
              <c:x val="0"/>
              <c:y val="-5.50205785628483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23"/>
        <c:dLbl>
          <c:idx val="0"/>
          <c:delete val="1"/>
        </c:dLbl>
      </c:pivotFmt>
      <c:pivotFmt>
        <c:idx val="24"/>
        <c:dLbl>
          <c:idx val="0"/>
          <c:delete val="1"/>
        </c:dLbl>
      </c:pivotFmt>
      <c:pivotFmt>
        <c:idx val="25"/>
      </c:pivotFmt>
      <c:pivotFmt>
        <c:idx val="26"/>
      </c:pivotFmt>
      <c:pivotFmt>
        <c:idx val="27"/>
      </c:pivotFmt>
      <c:pivotFmt>
        <c:idx val="28"/>
      </c:pivotFmt>
      <c:pivotFmt>
        <c:idx val="29"/>
      </c:pivotFmt>
      <c:pivotFmt>
        <c:idx val="30"/>
        <c:spPr>
          <a:solidFill>
            <a:schemeClr val="accent2"/>
          </a:solidFill>
        </c:spPr>
        <c:dLbl>
          <c:idx val="0"/>
          <c:layout>
            <c:manualLayout>
              <c:x val="0"/>
              <c:y val="-5.0266438234772851E-2"/>
            </c:manualLayout>
          </c:layout>
          <c:tx>
            <c:rich>
              <a:bodyPr/>
              <a:lstStyle/>
              <a:p>
                <a:pPr>
                  <a:defRPr sz="1100" b="1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en-US" sz="110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-30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spPr/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1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5022744727358658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2"/>
      </c:pivotFmt>
      <c:pivotFmt>
        <c:idx val="33"/>
      </c:pivotFmt>
      <c:pivotFmt>
        <c:idx val="34"/>
        <c:spPr>
          <a:solidFill>
            <a:schemeClr val="accent3"/>
          </a:solidFill>
        </c:spPr>
        <c:dLbl>
          <c:idx val="0"/>
          <c:layout>
            <c:manualLayout>
              <c:x val="0"/>
              <c:y val="-0.1417490793800831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5"/>
        <c:spPr>
          <a:solidFill>
            <a:schemeClr val="accent3"/>
          </a:solidFill>
        </c:spPr>
        <c:dLbl>
          <c:idx val="0"/>
          <c:layout>
            <c:manualLayout>
              <c:x val="0"/>
              <c:y val="-4.5355546365766726E-2"/>
            </c:manualLayout>
          </c:layout>
          <c:spPr/>
          <c:txPr>
            <a:bodyPr/>
            <a:lstStyle/>
            <a:p>
              <a:pPr>
                <a:defRPr sz="1100" b="1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6"/>
        <c:spPr>
          <a:solidFill>
            <a:sysClr val="window" lastClr="FFFFFF"/>
          </a:solidFill>
        </c:spPr>
        <c:marker>
          <c:symbol val="none"/>
        </c:marker>
      </c:pivotFmt>
      <c:pivotFmt>
        <c:idx val="37"/>
        <c:spPr>
          <a:solidFill>
            <a:schemeClr val="accent1"/>
          </a:solidFill>
        </c:spPr>
        <c:marker>
          <c:symbol val="none"/>
        </c:marke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38"/>
        <c:spPr>
          <a:solidFill>
            <a:schemeClr val="accent3"/>
          </a:solidFill>
        </c:spPr>
      </c:pivotFmt>
      <c:pivotFmt>
        <c:idx val="39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3.233758939637078E-17"/>
              <c:y val="-4.09158730158730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0"/>
        <c:spPr>
          <a:solidFill>
            <a:schemeClr val="accent2"/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tx>
            <c:rich>
              <a:bodyPr/>
              <a:lstStyle/>
              <a:p>
                <a:r>
                  <a:rPr lang="en-US" sz="10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rPr>
                  <a:t>30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433015873015873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2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43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44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45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46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7469047619047617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7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4.205833333333333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8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49"/>
        <c:spPr>
          <a:solidFill>
            <a:schemeClr val="accent2"/>
          </a:solidFill>
        </c:spPr>
        <c:dLbl>
          <c:idx val="0"/>
          <c:tx>
            <c:rich>
              <a:bodyPr/>
              <a:lstStyle/>
              <a:p>
                <a:r>
                  <a:rPr lang="he-IL"/>
                  <a:t>1-</a:t>
                </a:r>
              </a:p>
            </c:rich>
          </c:tx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0"/>
        <c:spPr>
          <a:solidFill>
            <a:schemeClr val="accent3">
              <a:lumMod val="75000"/>
            </a:schemeClr>
          </a:solidFill>
        </c:spPr>
      </c:pivotFmt>
      <c:pivotFmt>
        <c:idx val="51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2"/>
        <c:spPr>
          <a:solidFill>
            <a:schemeClr val="accent3">
              <a:lumMod val="75000"/>
            </a:schemeClr>
          </a:solidFill>
        </c:spPr>
      </c:pivotFmt>
      <c:pivotFmt>
        <c:idx val="53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54"/>
        <c:spPr>
          <a:solidFill>
            <a:schemeClr val="bg1">
              <a:lumMod val="65000"/>
            </a:schemeClr>
          </a:solidFill>
        </c:spPr>
      </c:pivotFmt>
      <c:pivotFmt>
        <c:idx val="55"/>
        <c:spPr>
          <a:solidFill>
            <a:schemeClr val="bg1">
              <a:lumMod val="65000"/>
            </a:schemeClr>
          </a:solidFill>
        </c:spPr>
      </c:pivotFmt>
      <c:pivotFmt>
        <c:idx val="56"/>
        <c:spPr>
          <a:solidFill>
            <a:schemeClr val="accent3">
              <a:lumMod val="75000"/>
            </a:schemeClr>
          </a:solidFill>
        </c:spPr>
      </c:pivotFmt>
      <c:pivotFmt>
        <c:idx val="57"/>
        <c:spPr>
          <a:solidFill>
            <a:schemeClr val="accent3">
              <a:lumMod val="75000"/>
            </a:schemeClr>
          </a:solidFill>
        </c:spPr>
      </c:pivotFmt>
      <c:pivotFmt>
        <c:idx val="58"/>
        <c:spPr>
          <a:solidFill>
            <a:schemeClr val="accent3">
              <a:lumMod val="75000"/>
            </a:schemeClr>
          </a:solidFill>
        </c:spPr>
      </c:pivotFmt>
      <c:pivotFmt>
        <c:idx val="59"/>
        <c:spPr>
          <a:solidFill>
            <a:schemeClr val="accent3">
              <a:lumMod val="75000"/>
            </a:schemeClr>
          </a:solidFill>
        </c:spPr>
      </c:pivotFmt>
      <c:pivotFmt>
        <c:idx val="60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1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2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3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4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5"/>
        <c:spPr>
          <a:solidFill>
            <a:schemeClr val="accent3">
              <a:lumMod val="75000"/>
            </a:schemeClr>
          </a:solidFill>
        </c:spPr>
      </c:pivotFmt>
      <c:pivotFmt>
        <c:idx val="66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7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68"/>
        <c:spPr>
          <a:solidFill>
            <a:schemeClr val="accent3">
              <a:lumMod val="75000"/>
            </a:schemeClr>
          </a:solidFill>
        </c:spPr>
        <c:dLbl>
          <c:idx val="0"/>
          <c:layout>
            <c:manualLayout>
              <c:x val="0"/>
              <c:y val="-3.905952380952380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69"/>
        <c:spPr>
          <a:solidFill>
            <a:schemeClr val="accent3">
              <a:lumMod val="75000"/>
            </a:schemeClr>
          </a:solidFill>
        </c:spPr>
      </c:pivotFmt>
      <c:pivotFmt>
        <c:idx val="70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1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2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3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4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5"/>
        <c:spPr>
          <a:solidFill>
            <a:schemeClr val="accent3">
              <a:lumMod val="60000"/>
              <a:lumOff val="40000"/>
            </a:schemeClr>
          </a:solidFill>
        </c:spPr>
      </c:pivotFmt>
      <c:pivotFmt>
        <c:idx val="76"/>
        <c:spPr>
          <a:solidFill>
            <a:schemeClr val="accent3">
              <a:lumMod val="75000"/>
            </a:schemeClr>
          </a:solidFill>
        </c:spPr>
      </c:pivotFmt>
      <c:pivotFmt>
        <c:idx val="77"/>
        <c:spPr>
          <a:solidFill>
            <a:schemeClr val="accent3">
              <a:lumMod val="75000"/>
            </a:schemeClr>
          </a:solidFill>
        </c:spPr>
      </c:pivotFmt>
      <c:pivotFmt>
        <c:idx val="78"/>
        <c:spPr>
          <a:solidFill>
            <a:sysClr val="window" lastClr="FFFFFF"/>
          </a:solidFill>
        </c:spPr>
        <c:marker>
          <c:symbol val="none"/>
        </c:marker>
      </c:pivotFmt>
      <c:pivotFmt>
        <c:idx val="79"/>
        <c:spPr>
          <a:solidFill>
            <a:schemeClr val="accent1"/>
          </a:solidFill>
        </c:spPr>
        <c:marker>
          <c:symbol val="none"/>
        </c:marker>
        <c:dLbl>
          <c:idx val="0"/>
          <c:layout/>
          <c:numFmt formatCode="#,##0.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dLblPos val="inBase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0"/>
        <c:spPr>
          <a:solidFill>
            <a:schemeClr val="accent2">
              <a:lumMod val="40000"/>
              <a:lumOff val="60000"/>
            </a:schemeClr>
          </a:solidFill>
        </c:spPr>
      </c:pivotFmt>
      <c:pivotFmt>
        <c:idx val="81"/>
        <c:spPr>
          <a:solidFill>
            <a:schemeClr val="accent2"/>
          </a:solidFill>
        </c:spPr>
      </c:pivotFmt>
      <c:pivotFmt>
        <c:idx val="82"/>
        <c:spPr>
          <a:solidFill>
            <a:schemeClr val="accent1"/>
          </a:solidFill>
        </c:spPr>
        <c:dLbl>
          <c:idx val="0"/>
          <c:layout>
            <c:manualLayout>
              <c:x val="-3.5362835219490438E-3"/>
              <c:y val="3.6104736682617641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3"/>
        <c:spPr>
          <a:solidFill>
            <a:schemeClr val="accent2">
              <a:lumMod val="40000"/>
              <a:lumOff val="60000"/>
            </a:schemeClr>
          </a:solidFill>
        </c:spPr>
      </c:pivotFmt>
      <c:pivotFmt>
        <c:idx val="84"/>
        <c:spPr>
          <a:solidFill>
            <a:schemeClr val="accent2">
              <a:lumMod val="40000"/>
              <a:lumOff val="60000"/>
            </a:schemeClr>
          </a:solidFill>
        </c:spPr>
      </c:pivotFmt>
      <c:pivotFmt>
        <c:idx val="85"/>
        <c:spPr>
          <a:solidFill>
            <a:schemeClr val="accent2"/>
          </a:solidFill>
        </c:spPr>
      </c:pivotFmt>
      <c:pivotFmt>
        <c:idx val="86"/>
        <c:spPr>
          <a:solidFill>
            <a:schemeClr val="accent1"/>
          </a:solidFill>
        </c:spPr>
        <c:dLbl>
          <c:idx val="0"/>
          <c:layout>
            <c:manualLayout>
              <c:x val="0"/>
              <c:y val="3.2447506975922018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87"/>
        <c:spPr>
          <a:solidFill>
            <a:schemeClr val="accent2">
              <a:lumMod val="40000"/>
              <a:lumOff val="60000"/>
            </a:schemeClr>
          </a:solidFill>
        </c:spPr>
      </c:pivotFmt>
      <c:pivotFmt>
        <c:idx val="88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1"/>
          <c:showBubbleSize val="1"/>
        </c:dLbl>
      </c:pivotFmt>
      <c:pivotFmt>
        <c:idx val="89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1"/>
          <c:showBubbleSize val="1"/>
        </c:dLbl>
      </c:pivotFmt>
      <c:pivotFmt>
        <c:idx val="90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1"/>
          <c:showBubbleSize val="1"/>
        </c:dLbl>
      </c:pivotFmt>
      <c:pivotFmt>
        <c:idx val="91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0"/>
          <c:showVal val="1"/>
          <c:showCatName val="0"/>
          <c:showSerName val="0"/>
          <c:showPercent val="1"/>
          <c:showBubbleSize val="1"/>
        </c:dLbl>
      </c:pivotFmt>
      <c:pivotFmt>
        <c:idx val="92"/>
        <c:spPr>
          <a:solidFill>
            <a:schemeClr val="accent2"/>
          </a:solidFill>
        </c:spPr>
        <c:dLbl>
          <c:idx val="0"/>
          <c:layout>
            <c:manualLayout>
              <c:x val="0"/>
              <c:y val="-5.2219590030428906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3"/>
        <c:spPr>
          <a:solidFill>
            <a:schemeClr val="accent2"/>
          </a:solidFill>
        </c:spPr>
        <c:dLbl>
          <c:idx val="0"/>
          <c:layout>
            <c:manualLayout>
              <c:x val="0"/>
              <c:y val="-3.6002149594070734E-2"/>
            </c:manualLayout>
          </c:layout>
          <c:dLblPos val="ctr"/>
          <c:showLegendKey val="0"/>
          <c:showVal val="1"/>
          <c:showCatName val="0"/>
          <c:showSerName val="0"/>
          <c:showPercent val="0"/>
          <c:showBubbleSize val="0"/>
        </c:dLbl>
      </c:pivotFmt>
      <c:pivotFmt>
        <c:idx val="94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</c:dLbl>
      </c:pivotFmt>
      <c:pivotFmt>
        <c:idx val="95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</c:dLbl>
      </c:pivotFmt>
      <c:pivotFmt>
        <c:idx val="96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</c:dLbl>
      </c:pivotFmt>
      <c:pivotFmt>
        <c:idx val="97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  <c:showLegendKey val="1"/>
          <c:showVal val="1"/>
          <c:showCatName val="1"/>
          <c:showSerName val="1"/>
          <c:showPercent val="1"/>
          <c:showBubbleSize val="1"/>
        </c:dLbl>
      </c:pivotFmt>
      <c:pivotFmt>
        <c:idx val="98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</c:dLbl>
      </c:pivotFmt>
      <c:pivotFmt>
        <c:idx val="99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</c:dLbl>
      </c:pivotFmt>
      <c:pivotFmt>
        <c:idx val="100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</c:dLbl>
      </c:pivotFmt>
      <c:pivotFmt>
        <c:idx val="101"/>
        <c:spPr>
          <a:solidFill>
            <a:schemeClr val="bg1">
              <a:lumMod val="75000"/>
            </a:schemeClr>
          </a:solidFill>
        </c:spPr>
        <c:dLbl>
          <c:idx val="0"/>
          <c:numFmt formatCode="#,##0" sourceLinked="0"/>
          <c:spPr/>
          <c:txPr>
            <a:bodyPr/>
            <a:lstStyle/>
            <a:p>
              <a:pPr>
                <a:defRPr sz="900" b="0">
                  <a:solidFill>
                    <a:sysClr val="windowText" lastClr="000000"/>
                  </a:solidFill>
                  <a:latin typeface="David" panose="020E0502060401010101" pitchFamily="34" charset="-79"/>
                  <a:cs typeface="David" panose="020E0502060401010101" pitchFamily="34" charset="-79"/>
                </a:defRPr>
              </a:pPr>
              <a:endParaRPr lang="he-IL"/>
            </a:p>
          </c:txPr>
        </c:dLbl>
      </c:pivotFmt>
    </c:pivotFmts>
    <c:plotArea>
      <c:layout>
        <c:manualLayout>
          <c:layoutTarget val="inner"/>
          <c:xMode val="edge"/>
          <c:yMode val="edge"/>
          <c:x val="4.5828888888888891E-2"/>
          <c:y val="0.17668928571428572"/>
          <c:w val="0.9354277668773292"/>
          <c:h val="0.514916269841269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'נתונים א''-6'!$G$13</c:f>
              <c:strCache>
                <c:ptCount val="1"/>
                <c:pt idx="0">
                  <c:v>סכום של בסיס</c:v>
                </c:pt>
              </c:strCache>
            </c:strRef>
          </c:tx>
          <c:spPr>
            <a:solidFill>
              <a:sysClr val="window" lastClr="FFFFFF"/>
            </a:solidFill>
          </c:spPr>
          <c:invertIfNegative val="0"/>
          <c:cat>
            <c:multiLvlStrRef>
              <c:f>'נתונים א''-6'!$F$14:$F$23</c:f>
              <c:multiLvlStrCache>
                <c:ptCount val="8"/>
                <c:lvl>
                  <c:pt idx="0">
                    <c:v>היתרה 12/2017</c:v>
                  </c:pt>
                  <c:pt idx="1">
                    <c:v>התנועה</c:v>
                  </c:pt>
                  <c:pt idx="2">
                    <c:v>המחיר</c:v>
                  </c:pt>
                  <c:pt idx="3">
                    <c:v>היתרה 12/2018</c:v>
                  </c:pt>
                  <c:pt idx="4">
                    <c:v>היתרה 12/2017</c:v>
                  </c:pt>
                  <c:pt idx="5">
                    <c:v>התנועה</c:v>
                  </c:pt>
                  <c:pt idx="6">
                    <c:v>המחיר</c:v>
                  </c:pt>
                  <c:pt idx="7">
                    <c:v>היתרה 12/2018</c:v>
                  </c:pt>
                </c:lvl>
                <c:lvl>
                  <c:pt idx="0">
                    <c:v> הגופים המוסדיים</c:v>
                  </c:pt>
                  <c:pt idx="4">
                    <c:v>הציבור במישרין</c:v>
                  </c:pt>
                </c:lvl>
              </c:multiLvlStrCache>
            </c:multiLvlStrRef>
          </c:cat>
          <c:val>
            <c:numRef>
              <c:f>'נתונים א''-6'!$G$14:$G$23</c:f>
              <c:numCache>
                <c:formatCode>0</c:formatCode>
                <c:ptCount val="8"/>
                <c:pt idx="0">
                  <c:v>0</c:v>
                </c:pt>
                <c:pt idx="1">
                  <c:v>180.09518024599998</c:v>
                </c:pt>
                <c:pt idx="2">
                  <c:v>200.87260952400001</c:v>
                </c:pt>
                <c:pt idx="3">
                  <c:v>0</c:v>
                </c:pt>
                <c:pt idx="4">
                  <c:v>0</c:v>
                </c:pt>
                <c:pt idx="5">
                  <c:v>125.165720675</c:v>
                </c:pt>
                <c:pt idx="6">
                  <c:v>129.90176334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'נתונים א''-6'!$H$13</c:f>
              <c:strCache>
                <c:ptCount val="1"/>
                <c:pt idx="0">
                  <c:v>סכום של יתרה</c:v>
                </c:pt>
              </c:strCache>
            </c:strRef>
          </c:tx>
          <c:spPr>
            <a:solidFill>
              <a:schemeClr val="accent1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1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2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3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4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5"/>
            <c:invertIfNegative val="0"/>
            <c:bubble3D val="0"/>
            <c:spPr>
              <a:solidFill>
                <a:schemeClr val="accent2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accent1"/>
              </a:solidFill>
            </c:spPr>
          </c:dPt>
          <c:dPt>
            <c:idx val="7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</c:spPr>
          </c:dPt>
          <c:dPt>
            <c:idx val="8"/>
            <c:invertIfNegative val="0"/>
            <c:bubble3D val="0"/>
          </c:dPt>
          <c:dPt>
            <c:idx val="9"/>
            <c:invertIfNegative val="0"/>
            <c:bubble3D val="0"/>
          </c:dPt>
          <c:dLbls>
            <c:dLbl>
              <c:idx val="0"/>
              <c:numFmt formatCode="#,##0" sourceLinked="0"/>
              <c:spPr/>
              <c:txPr>
                <a:bodyPr/>
                <a:lstStyle/>
                <a:p>
                  <a:pPr>
                    <a:defRPr sz="900" b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5.2219590030428906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5362835219490438E-3"/>
                  <c:y val="3.6104736682617641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numFmt formatCode="#,##0" sourceLinked="0"/>
              <c:spPr/>
              <c:txPr>
                <a:bodyPr/>
                <a:lstStyle/>
                <a:p>
                  <a:pPr>
                    <a:defRPr sz="900" b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numFmt formatCode="#,##0" sourceLinked="0"/>
              <c:spPr/>
              <c:txPr>
                <a:bodyPr/>
                <a:lstStyle/>
                <a:p>
                  <a:pPr>
                    <a:defRPr sz="900" b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3.6002149594070734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3.2447506975922018E-2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numFmt formatCode="#,##0" sourceLinked="0"/>
              <c:spPr/>
              <c:txPr>
                <a:bodyPr/>
                <a:lstStyle/>
                <a:p>
                  <a:pPr>
                    <a:defRPr sz="900" b="0">
                      <a:solidFill>
                        <a:sysClr val="windowText" lastClr="000000"/>
                      </a:solidFill>
                      <a:latin typeface="David" panose="020E0502060401010101" pitchFamily="34" charset="-79"/>
                      <a:cs typeface="David" panose="020E0502060401010101" pitchFamily="34" charset="-79"/>
                    </a:defRPr>
                  </a:pPr>
                  <a:endParaRPr lang="he-IL"/>
                </a:p>
              </c:txPr>
              <c:dLblPos val="inBase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spPr/>
            <c:txPr>
              <a:bodyPr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'נתונים א''-6'!$F$14:$F$23</c:f>
              <c:multiLvlStrCache>
                <c:ptCount val="8"/>
                <c:lvl>
                  <c:pt idx="0">
                    <c:v>היתרה 12/2017</c:v>
                  </c:pt>
                  <c:pt idx="1">
                    <c:v>התנועה</c:v>
                  </c:pt>
                  <c:pt idx="2">
                    <c:v>המחיר</c:v>
                  </c:pt>
                  <c:pt idx="3">
                    <c:v>היתרה 12/2018</c:v>
                  </c:pt>
                  <c:pt idx="4">
                    <c:v>היתרה 12/2017</c:v>
                  </c:pt>
                  <c:pt idx="5">
                    <c:v>התנועה</c:v>
                  </c:pt>
                  <c:pt idx="6">
                    <c:v>המחיר</c:v>
                  </c:pt>
                  <c:pt idx="7">
                    <c:v>היתרה 12/2018</c:v>
                  </c:pt>
                </c:lvl>
                <c:lvl>
                  <c:pt idx="0">
                    <c:v> הגופים המוסדיים</c:v>
                  </c:pt>
                  <c:pt idx="4">
                    <c:v>הציבור במישרין</c:v>
                  </c:pt>
                </c:lvl>
              </c:multiLvlStrCache>
            </c:multiLvlStrRef>
          </c:cat>
          <c:val>
            <c:numRef>
              <c:f>'נתונים א''-6'!$H$14:$H$23</c:f>
              <c:numCache>
                <c:formatCode>0</c:formatCode>
                <c:ptCount val="8"/>
                <c:pt idx="0">
                  <c:v>180.09518024599998</c:v>
                </c:pt>
                <c:pt idx="1">
                  <c:v>22.280504040137178</c:v>
                </c:pt>
                <c:pt idx="2">
                  <c:v>1.5030747621371496</c:v>
                </c:pt>
                <c:pt idx="3">
                  <c:v>200.87260952400001</c:v>
                </c:pt>
                <c:pt idx="4">
                  <c:v>125.165720675</c:v>
                </c:pt>
                <c:pt idx="5">
                  <c:v>5.5687014791950862</c:v>
                </c:pt>
                <c:pt idx="6">
                  <c:v>0.8326588141950868</c:v>
                </c:pt>
                <c:pt idx="7">
                  <c:v>129.90176334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59855744"/>
        <c:axId val="159857280"/>
      </c:barChart>
      <c:catAx>
        <c:axId val="159855744"/>
        <c:scaling>
          <c:orientation val="minMax"/>
        </c:scaling>
        <c:delete val="0"/>
        <c:axPos val="b"/>
        <c:majorTickMark val="none"/>
        <c:minorTickMark val="none"/>
        <c:tickLblPos val="low"/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59857280"/>
        <c:crosses val="autoZero"/>
        <c:auto val="1"/>
        <c:lblAlgn val="ctr"/>
        <c:lblOffset val="100"/>
        <c:tickMarkSkip val="4"/>
        <c:noMultiLvlLbl val="0"/>
      </c:catAx>
      <c:valAx>
        <c:axId val="159857280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one"/>
        <c:crossAx val="159855744"/>
        <c:crossesAt val="5"/>
        <c:crossBetween val="midCat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</c:extLs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-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7: שיעור החשיפה של המשקיעים המוסדיים לנכסים זרים לפי מחזיקים, 2009 עד 2018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0.12902722222222221"/>
          <c:y val="0.20868730158730159"/>
          <c:w val="0.78998447069116373"/>
          <c:h val="0.40545753968253967"/>
        </c:manualLayout>
      </c:layout>
      <c:lineChart>
        <c:grouping val="standard"/>
        <c:varyColors val="0"/>
        <c:ser>
          <c:idx val="1"/>
          <c:order val="0"/>
          <c:tx>
            <c:strRef>
              <c:f>'נתונים א''-7'!$C$1</c:f>
              <c:strCache>
                <c:ptCount val="1"/>
                <c:pt idx="0">
                  <c:v>תוכניות ביטוח המשתתפות ברווחים</c:v>
                </c:pt>
              </c:strCache>
            </c:strRef>
          </c:tx>
          <c:spPr>
            <a:ln w="25400">
              <a:solidFill>
                <a:schemeClr val="accent2"/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-1.5119047619047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א''-7'!$A$2:$A$11</c:f>
              <c:numCache>
                <c:formatCode>m/d/yyyy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א''-7'!$C$2:$C$11</c:f>
              <c:numCache>
                <c:formatCode>_ * #,##0.0_ ;_ * \-#,##0.0_ ;_ * "-"??_ ;_ @_ </c:formatCode>
                <c:ptCount val="10"/>
                <c:pt idx="0">
                  <c:v>24.34</c:v>
                </c:pt>
                <c:pt idx="1">
                  <c:v>27.29</c:v>
                </c:pt>
                <c:pt idx="2">
                  <c:v>27.95</c:v>
                </c:pt>
                <c:pt idx="3">
                  <c:v>28.15</c:v>
                </c:pt>
                <c:pt idx="4">
                  <c:v>31.72</c:v>
                </c:pt>
                <c:pt idx="5">
                  <c:v>35.74</c:v>
                </c:pt>
                <c:pt idx="6">
                  <c:v>35.17</c:v>
                </c:pt>
                <c:pt idx="7">
                  <c:v>34.950000000000003</c:v>
                </c:pt>
                <c:pt idx="8">
                  <c:v>34.590000000000003</c:v>
                </c:pt>
                <c:pt idx="9">
                  <c:v>37.200000000000003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'נתונים א''-7'!$F$1</c:f>
              <c:strCache>
                <c:ptCount val="1"/>
                <c:pt idx="0">
                  <c:v>קופות הגמל וקרנות ההשתלמות</c:v>
                </c:pt>
              </c:strCache>
            </c:strRef>
          </c:tx>
          <c:spPr>
            <a:ln w="25400">
              <a:solidFill>
                <a:schemeClr val="bg1">
                  <a:lumMod val="75000"/>
                </a:schemeClr>
              </a:solidFill>
            </a:ln>
          </c:spPr>
          <c:marker>
            <c:symbol val="none"/>
          </c:marker>
          <c:dLbls>
            <c:dLbl>
              <c:idx val="10"/>
              <c:layout>
                <c:manualLayout>
                  <c:x val="0"/>
                  <c:y val="2.51984126984126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א''-7'!$A$2:$A$11</c:f>
              <c:numCache>
                <c:formatCode>m/d/yyyy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א''-7'!$F$2:$F$11</c:f>
              <c:numCache>
                <c:formatCode>_ * #,##0.0_ ;_ * \-#,##0.0_ ;_ * "-"??_ ;_ @_ </c:formatCode>
                <c:ptCount val="10"/>
                <c:pt idx="0">
                  <c:v>9.57</c:v>
                </c:pt>
                <c:pt idx="1">
                  <c:v>12.46</c:v>
                </c:pt>
                <c:pt idx="2">
                  <c:v>16.14</c:v>
                </c:pt>
                <c:pt idx="3">
                  <c:v>18.760000000000002</c:v>
                </c:pt>
                <c:pt idx="4">
                  <c:v>20.94</c:v>
                </c:pt>
                <c:pt idx="5">
                  <c:v>24.21</c:v>
                </c:pt>
                <c:pt idx="6">
                  <c:v>26.78</c:v>
                </c:pt>
                <c:pt idx="7">
                  <c:v>26.26</c:v>
                </c:pt>
                <c:pt idx="8">
                  <c:v>26.66</c:v>
                </c:pt>
                <c:pt idx="9">
                  <c:v>30.22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'נתונים א''-7'!$D$1</c:f>
              <c:strCache>
                <c:ptCount val="1"/>
                <c:pt idx="0">
                  <c:v>קרנות הפנסיה הוותיקות</c:v>
                </c:pt>
              </c:strCache>
            </c:strRef>
          </c:tx>
          <c:spPr>
            <a:ln w="25400">
              <a:solidFill>
                <a:schemeClr val="accent2">
                  <a:lumMod val="50000"/>
                </a:schemeClr>
              </a:solidFill>
            </a:ln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א''-7'!$A$2:$A$11</c:f>
              <c:numCache>
                <c:formatCode>m/d/yyyy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א''-7'!$D$2:$D$11</c:f>
              <c:numCache>
                <c:formatCode>_ * #,##0.0_ ;_ * \-#,##0.0_ ;_ * "-"??_ ;_ @_ </c:formatCode>
                <c:ptCount val="10"/>
                <c:pt idx="0">
                  <c:v>5.27</c:v>
                </c:pt>
                <c:pt idx="1">
                  <c:v>5.92</c:v>
                </c:pt>
                <c:pt idx="2">
                  <c:v>8.0399999999999991</c:v>
                </c:pt>
                <c:pt idx="3">
                  <c:v>9.34</c:v>
                </c:pt>
                <c:pt idx="4">
                  <c:v>11.51</c:v>
                </c:pt>
                <c:pt idx="5">
                  <c:v>13.24</c:v>
                </c:pt>
                <c:pt idx="6">
                  <c:v>13.01</c:v>
                </c:pt>
                <c:pt idx="7">
                  <c:v>13.62</c:v>
                </c:pt>
                <c:pt idx="8">
                  <c:v>13.76</c:v>
                </c:pt>
                <c:pt idx="9">
                  <c:v>14.53</c:v>
                </c:pt>
              </c:numCache>
            </c:numRef>
          </c:val>
          <c:smooth val="0"/>
        </c:ser>
        <c:ser>
          <c:idx val="0"/>
          <c:order val="3"/>
          <c:tx>
            <c:strRef>
              <c:f>'נתונים א''-7'!$E$1</c:f>
              <c:strCache>
                <c:ptCount val="1"/>
                <c:pt idx="0">
                  <c:v>קרנות הפנסיה החדשות</c:v>
                </c:pt>
              </c:strCache>
            </c:strRef>
          </c:tx>
          <c:spPr>
            <a:ln w="25400">
              <a:solidFill>
                <a:schemeClr val="accent2">
                  <a:lumMod val="40000"/>
                  <a:lumOff val="60000"/>
                </a:schemeClr>
              </a:solidFill>
            </a:ln>
          </c:spPr>
          <c:marker>
            <c:symbol val="none"/>
          </c:marker>
          <c:dLbls>
            <c:dLbl>
              <c:idx val="10"/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" sourceLinked="0"/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cat>
            <c:numRef>
              <c:f>'נתונים א''-7'!$A$2:$A$11</c:f>
              <c:numCache>
                <c:formatCode>m/d/yyyy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א''-7'!$E$2:$E$11</c:f>
              <c:numCache>
                <c:formatCode>_ * #,##0.0_ ;_ * \-#,##0.0_ ;_ * "-"??_ ;_ @_ </c:formatCode>
                <c:ptCount val="10"/>
                <c:pt idx="0">
                  <c:v>13.48</c:v>
                </c:pt>
                <c:pt idx="1">
                  <c:v>19.55</c:v>
                </c:pt>
                <c:pt idx="2">
                  <c:v>20.45</c:v>
                </c:pt>
                <c:pt idx="3">
                  <c:v>21.15</c:v>
                </c:pt>
                <c:pt idx="4">
                  <c:v>24.94</c:v>
                </c:pt>
                <c:pt idx="5">
                  <c:v>29.43</c:v>
                </c:pt>
                <c:pt idx="6">
                  <c:v>31.17</c:v>
                </c:pt>
                <c:pt idx="7">
                  <c:v>29.6</c:v>
                </c:pt>
                <c:pt idx="8">
                  <c:v>30.51</c:v>
                </c:pt>
                <c:pt idx="9">
                  <c:v>34.1</c:v>
                </c:pt>
              </c:numCache>
            </c:numRef>
          </c:val>
          <c:smooth val="0"/>
        </c:ser>
        <c:ser>
          <c:idx val="4"/>
          <c:order val="4"/>
          <c:tx>
            <c:v>סה"כ</c:v>
          </c:tx>
          <c:spPr>
            <a:ln w="19050">
              <a:solidFill>
                <a:schemeClr val="tx1">
                  <a:lumMod val="85000"/>
                  <a:lumOff val="15000"/>
                </a:schemeClr>
              </a:solidFill>
              <a:prstDash val="dash"/>
            </a:ln>
          </c:spPr>
          <c:marker>
            <c:symbol val="none"/>
          </c:marker>
          <c:dPt>
            <c:idx val="9"/>
            <c:marker>
              <c:symbol val="diamond"/>
              <c:size val="5"/>
              <c:spPr>
                <a:solidFill>
                  <a:schemeClr val="tx1">
                    <a:lumMod val="85000"/>
                    <a:lumOff val="15000"/>
                    <a:alpha val="97000"/>
                  </a:schemeClr>
                </a:solidFill>
                <a:ln>
                  <a:noFill/>
                </a:ln>
              </c:spPr>
            </c:marker>
            <c:bubble3D val="0"/>
          </c:dPt>
          <c:dLbls>
            <c:dLbl>
              <c:idx val="9"/>
              <c:layout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val>
            <c:numRef>
              <c:f>'נתונים א''-7'!$B$2:$B$11</c:f>
              <c:numCache>
                <c:formatCode>_ * #,##0.0_ ;_ * \-#,##0.0_ ;_ * "-"??_ ;_ @_ </c:formatCode>
                <c:ptCount val="10"/>
                <c:pt idx="0">
                  <c:v>10.89</c:v>
                </c:pt>
                <c:pt idx="1">
                  <c:v>13.64</c:v>
                </c:pt>
                <c:pt idx="2">
                  <c:v>15.85</c:v>
                </c:pt>
                <c:pt idx="3">
                  <c:v>17.55</c:v>
                </c:pt>
                <c:pt idx="4">
                  <c:v>20.61</c:v>
                </c:pt>
                <c:pt idx="5">
                  <c:v>23.88</c:v>
                </c:pt>
                <c:pt idx="6">
                  <c:v>25.02</c:v>
                </c:pt>
                <c:pt idx="7">
                  <c:v>25.01</c:v>
                </c:pt>
                <c:pt idx="8">
                  <c:v>25.63</c:v>
                </c:pt>
                <c:pt idx="9">
                  <c:v>28.62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122752"/>
        <c:axId val="160124288"/>
      </c:lineChart>
      <c:catAx>
        <c:axId val="160122752"/>
        <c:scaling>
          <c:orientation val="minMax"/>
        </c:scaling>
        <c:delete val="0"/>
        <c:axPos val="b"/>
        <c:numFmt formatCode="\ mmm\'\-yy" sourceLinked="0"/>
        <c:majorTickMark val="out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124288"/>
        <c:crosses val="autoZero"/>
        <c:auto val="0"/>
        <c:lblAlgn val="ctr"/>
        <c:lblOffset val="100"/>
        <c:noMultiLvlLbl val="0"/>
      </c:catAx>
      <c:valAx>
        <c:axId val="16012428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3.5277777777777777E-3"/>
              <c:y val="0.11659444444444444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122752"/>
        <c:crosses val="autoZero"/>
        <c:crossBetween val="between"/>
        <c:majorUnit val="10"/>
      </c:valAx>
      <c:spPr>
        <a:ln w="0">
          <a:noFill/>
        </a:ln>
      </c:spPr>
    </c:plotArea>
    <c:legend>
      <c:legendPos val="b"/>
      <c:layout>
        <c:manualLayout>
          <c:xMode val="edge"/>
          <c:yMode val="edge"/>
          <c:x val="0"/>
          <c:y val="0.78376904761904764"/>
          <c:w val="0.65780555555555553"/>
          <c:h val="0.21623095238095238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1">
              <a:defRPr lang="he-IL" sz="14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defRPr>
            </a:pP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איור א'</a:t>
            </a:r>
            <a:r>
              <a:rPr lang="en-US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-</a:t>
            </a:r>
            <a:r>
              <a:rPr lang="he-IL" sz="1100" b="1" i="0" u="none" strike="noStrike" kern="1200" baseline="0">
                <a:solidFill>
                  <a:sysClr val="windowText" lastClr="000000"/>
                </a:solidFill>
                <a:effectLst/>
                <a:latin typeface="David" panose="020E0502060401010101" pitchFamily="34" charset="-79"/>
                <a:ea typeface="+mn-ea"/>
                <a:cs typeface="David" panose="020E0502060401010101" pitchFamily="34" charset="-79"/>
              </a:rPr>
              <a:t>8: יתרת החזקות הציבור במניות הנסחרות בארץ ומשקלה מסך התיק, 2009 עד  2018</a:t>
            </a:r>
          </a:p>
        </c:rich>
      </c:tx>
      <c:layout>
        <c:manualLayout>
          <c:xMode val="edge"/>
          <c:yMode val="edge"/>
          <c:x val="0.12682194444444445"/>
          <c:y val="2.358868373335413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9.5814444444444438E-2"/>
          <c:y val="0.19860793650793651"/>
          <c:w val="0.80684166666666668"/>
          <c:h val="0.46089404761904762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'נתונים א''-8'!$B$1</c:f>
              <c:strCache>
                <c:ptCount val="1"/>
                <c:pt idx="0">
                  <c:v>במיליארדי ₪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dLbls>
            <c:txPr>
              <a:bodyPr rot="0" vert="horz"/>
              <a:lstStyle/>
              <a:p>
                <a:pPr>
                  <a:defRPr sz="900" b="0">
                    <a:solidFill>
                      <a:sysClr val="windowText" lastClr="000000"/>
                    </a:solidFill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'נתונים א''-8'!$A$3:$A$12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א''-8'!$B$3:$B$12</c:f>
              <c:numCache>
                <c:formatCode>_ * #,##0_ ;_ * \-#,##0_ ;_ * "-"??_ ;_ @_ </c:formatCode>
                <c:ptCount val="10"/>
                <c:pt idx="0">
                  <c:v>425.8</c:v>
                </c:pt>
                <c:pt idx="1">
                  <c:v>546.96</c:v>
                </c:pt>
                <c:pt idx="2">
                  <c:v>390.91</c:v>
                </c:pt>
                <c:pt idx="3">
                  <c:v>407.34</c:v>
                </c:pt>
                <c:pt idx="4">
                  <c:v>498.29</c:v>
                </c:pt>
                <c:pt idx="5">
                  <c:v>494.3</c:v>
                </c:pt>
                <c:pt idx="6">
                  <c:v>492.46</c:v>
                </c:pt>
                <c:pt idx="7">
                  <c:v>497.33</c:v>
                </c:pt>
                <c:pt idx="8">
                  <c:v>512.85</c:v>
                </c:pt>
                <c:pt idx="9">
                  <c:v>500.31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0363264"/>
        <c:axId val="160364800"/>
      </c:barChart>
      <c:lineChart>
        <c:grouping val="standard"/>
        <c:varyColors val="0"/>
        <c:ser>
          <c:idx val="2"/>
          <c:order val="1"/>
          <c:tx>
            <c:strRef>
              <c:f>'נתונים א''-8'!$C$1</c:f>
              <c:strCache>
                <c:ptCount val="1"/>
                <c:pt idx="0">
                  <c:v>כאחוז מסך התיק (הציר הימני)</c:v>
                </c:pt>
              </c:strCache>
            </c:strRef>
          </c:tx>
          <c:spPr>
            <a:ln w="25400" cap="rnd" cmpd="sng">
              <a:solidFill>
                <a:schemeClr val="accent1"/>
              </a:solidFill>
              <a:prstDash val="solid"/>
              <a:round/>
              <a:headEnd w="lg" len="lg"/>
              <a:tailEnd type="none"/>
            </a:ln>
          </c:spPr>
          <c:marker>
            <c:symbol val="none"/>
          </c:marker>
          <c:dPt>
            <c:idx val="10"/>
            <c:bubble3D val="0"/>
          </c:dPt>
          <c:cat>
            <c:numRef>
              <c:f>'נתונים א''-8'!$A$3:$A$12</c:f>
              <c:numCache>
                <c:formatCode>mmm\-yy</c:formatCode>
                <c:ptCount val="10"/>
                <c:pt idx="0">
                  <c:v>40178</c:v>
                </c:pt>
                <c:pt idx="1">
                  <c:v>40543</c:v>
                </c:pt>
                <c:pt idx="2">
                  <c:v>40908</c:v>
                </c:pt>
                <c:pt idx="3">
                  <c:v>41274</c:v>
                </c:pt>
                <c:pt idx="4">
                  <c:v>41639</c:v>
                </c:pt>
                <c:pt idx="5">
                  <c:v>42004</c:v>
                </c:pt>
                <c:pt idx="6">
                  <c:v>42369</c:v>
                </c:pt>
                <c:pt idx="7">
                  <c:v>42735</c:v>
                </c:pt>
                <c:pt idx="8">
                  <c:v>43100</c:v>
                </c:pt>
                <c:pt idx="9">
                  <c:v>43465</c:v>
                </c:pt>
              </c:numCache>
            </c:numRef>
          </c:cat>
          <c:val>
            <c:numRef>
              <c:f>'נתונים א''-8'!$C$3:$C$12</c:f>
              <c:numCache>
                <c:formatCode>_ * #,##0.0_ ;_ * \-#,##0.0_ ;_ * "-"??_ ;_ @_ </c:formatCode>
                <c:ptCount val="10"/>
                <c:pt idx="0">
                  <c:v>18.500334552785478</c:v>
                </c:pt>
                <c:pt idx="1">
                  <c:v>21.343614397652424</c:v>
                </c:pt>
                <c:pt idx="2">
                  <c:v>15.427085306560585</c:v>
                </c:pt>
                <c:pt idx="3">
                  <c:v>14.915579446130863</c:v>
                </c:pt>
                <c:pt idx="4">
                  <c:v>16.742265408703599</c:v>
                </c:pt>
                <c:pt idx="5">
                  <c:v>15.541923576371749</c:v>
                </c:pt>
                <c:pt idx="6">
                  <c:v>14.838853533892586</c:v>
                </c:pt>
                <c:pt idx="7">
                  <c:v>14.447313914541436</c:v>
                </c:pt>
                <c:pt idx="8">
                  <c:v>14.164466343338821</c:v>
                </c:pt>
                <c:pt idx="9">
                  <c:v>13.534914674659943</c:v>
                </c:pt>
              </c:numCache>
            </c:numRef>
          </c: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0508160"/>
        <c:axId val="160506240"/>
      </c:lineChart>
      <c:catAx>
        <c:axId val="160363264"/>
        <c:scaling>
          <c:orientation val="minMax"/>
        </c:scaling>
        <c:delete val="0"/>
        <c:axPos val="b"/>
        <c:numFmt formatCode="\ mmm\'\-yy" sourceLinked="0"/>
        <c:majorTickMark val="none"/>
        <c:minorTickMark val="none"/>
        <c:tickLblPos val="nextTo"/>
        <c:spPr>
          <a:ln>
            <a:noFill/>
          </a:ln>
        </c:spPr>
        <c:txPr>
          <a:bodyPr rot="-2700000"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364800"/>
        <c:crosses val="autoZero"/>
        <c:auto val="0"/>
        <c:lblAlgn val="ctr"/>
        <c:lblOffset val="100"/>
        <c:noMultiLvlLbl val="0"/>
      </c:catAx>
      <c:valAx>
        <c:axId val="1603648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65000"/>
                  <a:alpha val="50000"/>
                </a:schemeClr>
              </a:solidFill>
              <a:prstDash val="dash"/>
            </a:ln>
          </c:spPr>
        </c:majorGridlines>
        <c:title>
          <c:tx>
            <c:rich>
              <a:bodyPr rot="0" vert="horz"/>
              <a:lstStyle/>
              <a:p>
                <a:pPr>
                  <a:defRPr sz="900"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מיליארדי</a:t>
                </a:r>
                <a:r>
                  <a:rPr lang="he-IL" sz="900" b="0" baseline="0">
                    <a:latin typeface="David" panose="020E0502060401010101" pitchFamily="34" charset="-79"/>
                    <a:cs typeface="David" panose="020E0502060401010101" pitchFamily="34" charset="-79"/>
                  </a:rPr>
                  <a:t> ש"ח</a:t>
                </a:r>
                <a:endParaRPr lang="he-IL" sz="900" b="0">
                  <a:latin typeface="David" panose="020E0502060401010101" pitchFamily="34" charset="-79"/>
                  <a:cs typeface="David" panose="020E0502060401010101" pitchFamily="34" charset="-79"/>
                </a:endParaRPr>
              </a:p>
            </c:rich>
          </c:tx>
          <c:layout>
            <c:manualLayout>
              <c:xMode val="edge"/>
              <c:yMode val="edge"/>
              <c:x val="0"/>
              <c:y val="0.11029484126984122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363264"/>
        <c:crosses val="autoZero"/>
        <c:crossBetween val="between"/>
        <c:majorUnit val="200"/>
      </c:valAx>
      <c:valAx>
        <c:axId val="160506240"/>
        <c:scaling>
          <c:orientation val="minMax"/>
          <c:max val="3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he-IL" sz="900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0.88301888888888891"/>
              <c:y val="0.11029484126984127"/>
            </c:manualLayout>
          </c:layout>
          <c:overlay val="0"/>
        </c:title>
        <c:numFmt formatCode="0" sourceLinked="0"/>
        <c:majorTickMark val="none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60508160"/>
        <c:crosses val="max"/>
        <c:crossBetween val="between"/>
        <c:majorUnit val="10"/>
      </c:valAx>
      <c:dateAx>
        <c:axId val="160508160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extTo"/>
        <c:crossAx val="160506240"/>
        <c:crosses val="autoZero"/>
        <c:auto val="1"/>
        <c:lblOffset val="100"/>
        <c:baseTimeUnit val="years"/>
      </c:dateAx>
    </c:plotArea>
    <c:legend>
      <c:legendPos val="b"/>
      <c:layout>
        <c:manualLayout>
          <c:xMode val="edge"/>
          <c:yMode val="edge"/>
          <c:x val="4.1109722222222221E-2"/>
          <c:y val="0.84928492063492067"/>
          <c:w val="0.907351111111111"/>
          <c:h val="7.4418253968253967E-2"/>
        </c:manualLayout>
      </c:layout>
      <c:overlay val="0"/>
      <c:txPr>
        <a:bodyPr/>
        <a:lstStyle/>
        <a:p>
          <a:pPr>
            <a:defRPr sz="900">
              <a:latin typeface="David" panose="020E0502060401010101" pitchFamily="34" charset="-79"/>
              <a:cs typeface="David" panose="020E0502060401010101" pitchFamily="34" charset="-79"/>
            </a:defRPr>
          </a:pPr>
          <a:endParaRPr lang="he-IL"/>
        </a:p>
      </c:txPr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2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9525</xdr:rowOff>
    </xdr:from>
    <xdr:to>
      <xdr:col>6</xdr:col>
      <xdr:colOff>177350</xdr:colOff>
      <xdr:row>16</xdr:row>
      <xdr:rowOff>180025</xdr:rowOff>
    </xdr:to>
    <xdr:graphicFrame macro="">
      <xdr:nvGraphicFramePr>
        <xdr:cNvPr id="2" name="תרשים 8" descr="איור א'-1: יתרת תיק הנכסים הפיננסיים של הציבור ומשקלה ביחס לתוצר, 2009 עד  2018  " title="איור א'-1: יתרת תיק הנכסים הפיננסיים של הציבור ומשקלה ביחס לתוצר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3</xdr:row>
      <xdr:rowOff>6350</xdr:rowOff>
    </xdr:from>
    <xdr:to>
      <xdr:col>6</xdr:col>
      <xdr:colOff>183700</xdr:colOff>
      <xdr:row>16</xdr:row>
      <xdr:rowOff>132400</xdr:rowOff>
    </xdr:to>
    <xdr:graphicFrame macro="">
      <xdr:nvGraphicFramePr>
        <xdr:cNvPr id="2" name="תרשים 4" descr="איור א'-5: יתרת ההשקעות בחו&quot;ל לפי מכשירי השקעה,  2009 עד 2018&#10;" title="איור א'-5: יתרת ההשקעות בחו&quot;ל לפי מכשירי השקעה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0.92226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24100"/>
          <a:ext cx="3600000" cy="19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של בנק ישראל.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</xdr:colOff>
      <xdr:row>3</xdr:row>
      <xdr:rowOff>12700</xdr:rowOff>
    </xdr:from>
    <xdr:to>
      <xdr:col>6</xdr:col>
      <xdr:colOff>182112</xdr:colOff>
      <xdr:row>16</xdr:row>
      <xdr:rowOff>183200</xdr:rowOff>
    </xdr:to>
    <xdr:graphicFrame macro="">
      <xdr:nvGraphicFramePr>
        <xdr:cNvPr id="2" name="תרשים 1" descr="איור א'-6: גורמי השינוי1 ביתרת המניות בחו&quot;ל &#10;2018, מיליארדי ש&quot;ח&#10;" title="איור א'-6: גורמי השינוי1 ביתרת המניות בחו&quot;ל 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</cdr:x>
      <cdr:y>0.91848</cdr:y>
    </cdr:from>
    <cdr:to>
      <cdr:x>1</cdr:x>
      <cdr:y>1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314574"/>
          <a:ext cx="3600000" cy="2054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0.22357</cdr:x>
      <cdr:y>0.86557</cdr:y>
    </cdr:from>
    <cdr:to>
      <cdr:x>1</cdr:x>
      <cdr:y>0.9525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804852" y="2181235"/>
          <a:ext cx="2795148" cy="21906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השינוי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במחיר כולל את השינוי בשער חליפין והתאמות אחרות.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6350</xdr:colOff>
      <xdr:row>3</xdr:row>
      <xdr:rowOff>9525</xdr:rowOff>
    </xdr:from>
    <xdr:to>
      <xdr:col>6</xdr:col>
      <xdr:colOff>177350</xdr:colOff>
      <xdr:row>16</xdr:row>
      <xdr:rowOff>135575</xdr:rowOff>
    </xdr:to>
    <xdr:graphicFrame macro="">
      <xdr:nvGraphicFramePr>
        <xdr:cNvPr id="2" name="תרשים 1" descr="איור א'-7: שיעור החשיפה של המשקיעים המוסדיים לנכסים זרים לפי מחזיקים, 2009 עד 2018&#10;" title="איור א'-7: שיעור החשיפה של המשקיעים המוסדיים לנכסים זרים לפי מחזיקי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0.92226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24100"/>
          <a:ext cx="3600000" cy="19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של בנק ישראל.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6350</xdr:rowOff>
    </xdr:from>
    <xdr:to>
      <xdr:col>6</xdr:col>
      <xdr:colOff>190050</xdr:colOff>
      <xdr:row>16</xdr:row>
      <xdr:rowOff>132400</xdr:rowOff>
    </xdr:to>
    <xdr:graphicFrame macro="">
      <xdr:nvGraphicFramePr>
        <xdr:cNvPr id="2" name="תרשים 1" descr="איור א'-8: יתרת החזקות הציבור במניות הנסחרות בארץ ומשקלה מסך התיק, 2009 עד  2018" title="איור א'-8: יתרת החזקות הציבור במניות הנסחרות בארץ ומשקלה מסך התיק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0.9147</cdr:y>
    </cdr:from>
    <cdr:to>
      <cdr:x>0.99748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05050"/>
          <a:ext cx="3590925" cy="2149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2</xdr:row>
      <xdr:rowOff>47625</xdr:rowOff>
    </xdr:from>
    <xdr:to>
      <xdr:col>6</xdr:col>
      <xdr:colOff>247200</xdr:colOff>
      <xdr:row>15</xdr:row>
      <xdr:rowOff>173675</xdr:rowOff>
    </xdr:to>
    <xdr:graphicFrame macro="">
      <xdr:nvGraphicFramePr>
        <xdr:cNvPr id="2" name="תרשים 12" descr="איור א'-9: קצב הגידול של יתרת תיק המניות הנסחרות בארץ, 2012 עד 2018" title="איור א'-9: קצב הגידול של יתרת תיק המניות הנסחרות בארץ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0.00814</cdr:x>
      <cdr:y>0.90999</cdr:y>
    </cdr:from>
    <cdr:to>
      <cdr:x>0.99735</cdr:x>
      <cdr:y>0.98566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9304" y="2333625"/>
          <a:ext cx="3561156" cy="1940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0.91685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10462"/>
          <a:ext cx="3600000" cy="209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19501</xdr:colOff>
      <xdr:row>3</xdr:row>
      <xdr:rowOff>4125</xdr:rowOff>
    </xdr:from>
    <xdr:to>
      <xdr:col>6</xdr:col>
      <xdr:colOff>183698</xdr:colOff>
      <xdr:row>16</xdr:row>
      <xdr:rowOff>136071</xdr:rowOff>
    </xdr:to>
    <xdr:grpSp>
      <xdr:nvGrpSpPr>
        <xdr:cNvPr id="6" name="קבוצה 5"/>
        <xdr:cNvGrpSpPr/>
      </xdr:nvGrpSpPr>
      <xdr:grpSpPr>
        <a:xfrm>
          <a:off x="705301" y="556575"/>
          <a:ext cx="3593197" cy="2525896"/>
          <a:chOff x="788304" y="419141"/>
          <a:chExt cx="3600000" cy="2520000"/>
        </a:xfrm>
      </xdr:grpSpPr>
      <xdr:graphicFrame macro="">
        <xdr:nvGraphicFramePr>
          <xdr:cNvPr id="2" name="תרשים 20" descr="איור א'-10: התפלגות ההחזקות באג&quot;ח החברות הסחירות בארץ לפי הגוף המנהל, 2009 עד  2018" title="איור א'-10: התפלגות ההחזקות באג&quot;ח החברות הסחירות בארץ לפי הגוף המנהל"/>
          <xdr:cNvGraphicFramePr/>
        </xdr:nvGraphicFramePr>
        <xdr:xfrm>
          <a:off x="788304" y="419141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תרשים 3" descr="איור א'-17:  התפלגות ההשקעה במכשירי אג&quot;ח בקרנות הנאמנות לפי מנפיק (בבורסה בת&quot;א), 2013 עד 2017&#10;" title="איור א'-17:  התפלגות ההשקעה במכשירי אג&quot;ח בקרנות הנאמנות לפי מנפיק (בבורסה בת&quot;א), 2013 עד 2017"/>
          <xdr:cNvGraphicFramePr>
            <a:graphicFrameLocks/>
          </xdr:cNvGraphicFramePr>
        </xdr:nvGraphicFramePr>
        <xdr:xfrm>
          <a:off x="3354162" y="1816553"/>
          <a:ext cx="1027338" cy="93209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תרשים 4" descr="איור א'-17:  התפלגות ההשקעה במכשירי אג&quot;ח בקרנות הנאמנות לפי מנפיק (בבורסה בת&quot;א), 2013 עד 2017&#10;" title="איור א'-17:  התפלגות ההשקעה במכשירי אג&quot;ח בקרנות הנאמנות לפי מנפיק (בבורסה בת&quot;א), 2013 עד 2017"/>
          <xdr:cNvGraphicFramePr>
            <a:graphicFrameLocks/>
          </xdr:cNvGraphicFramePr>
        </xdr:nvGraphicFramePr>
        <xdr:xfrm>
          <a:off x="3367768" y="809626"/>
          <a:ext cx="979714" cy="96610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0.63765</cdr:x>
      <cdr:y>0.35368</cdr:y>
    </cdr:from>
    <cdr:to>
      <cdr:x>0.70115</cdr:x>
      <cdr:y>0.35368</cdr:y>
    </cdr:to>
    <cdr:cxnSp macro="">
      <cdr:nvCxnSpPr>
        <cdr:cNvPr id="12" name="מחבר חץ ישר 11"/>
        <cdr:cNvCxnSpPr/>
      </cdr:nvCxnSpPr>
      <cdr:spPr>
        <a:xfrm xmlns:a="http://schemas.openxmlformats.org/drawingml/2006/main">
          <a:off x="2295540" y="891267"/>
          <a:ext cx="228600" cy="0"/>
        </a:xfrm>
        <a:prstGeom xmlns:a="http://schemas.openxmlformats.org/drawingml/2006/main" prst="straightConnector1">
          <a:avLst/>
        </a:prstGeom>
        <a:ln xmlns:a="http://schemas.openxmlformats.org/drawingml/2006/main" w="15875">
          <a:solidFill>
            <a:schemeClr val="accent4">
              <a:lumMod val="60000"/>
              <a:lumOff val="40000"/>
            </a:schemeClr>
          </a:solidFill>
          <a:prstDash val="solid"/>
          <a:tailEnd type="triangle"/>
        </a:ln>
      </cdr:spPr>
      <cdr:style>
        <a:lnRef xmlns:a="http://schemas.openxmlformats.org/drawingml/2006/main" idx="1">
          <a:schemeClr val="accent5"/>
        </a:lnRef>
        <a:fillRef xmlns:a="http://schemas.openxmlformats.org/drawingml/2006/main" idx="0">
          <a:schemeClr val="accent5"/>
        </a:fillRef>
        <a:effectRef xmlns:a="http://schemas.openxmlformats.org/drawingml/2006/main" idx="0">
          <a:schemeClr val="accent5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0.9298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43107"/>
          <a:ext cx="3600000" cy="17689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של בנק ישראל.</a:t>
          </a: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0.64845</cdr:x>
      <cdr:y>0.47853</cdr:y>
    </cdr:from>
    <cdr:to>
      <cdr:x>0.73327</cdr:x>
      <cdr:y>0.56904</cdr:y>
    </cdr:to>
    <cdr:cxnSp macro="">
      <cdr:nvCxnSpPr>
        <cdr:cNvPr id="13" name="מחבר חץ ישר 12"/>
        <cdr:cNvCxnSpPr/>
      </cdr:nvCxnSpPr>
      <cdr:spPr>
        <a:xfrm xmlns:a="http://schemas.openxmlformats.org/drawingml/2006/main">
          <a:off x="2329999" y="1208725"/>
          <a:ext cx="304800" cy="228600"/>
        </a:xfrm>
        <a:prstGeom xmlns:a="http://schemas.openxmlformats.org/drawingml/2006/main" prst="straightConnector1">
          <a:avLst/>
        </a:prstGeom>
        <a:ln xmlns:a="http://schemas.openxmlformats.org/drawingml/2006/main" w="15875" cap="flat">
          <a:solidFill>
            <a:schemeClr val="accent4">
              <a:lumMod val="75000"/>
            </a:schemeClr>
          </a:solidFill>
          <a:prstDash val="solid"/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0.30463</cdr:x>
      <cdr:y>0.15309</cdr:y>
    </cdr:from>
    <cdr:to>
      <cdr:x>0.9404</cdr:x>
      <cdr:y>0.67153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312962" y="142698"/>
          <a:ext cx="653142" cy="4832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הגמל וההשתלמות</a:t>
          </a:r>
          <a: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42%</a:t>
          </a:r>
        </a:p>
      </cdr:txBody>
    </cdr:sp>
  </cdr:relSizeAnchor>
  <cdr:relSizeAnchor xmlns:cdr="http://schemas.openxmlformats.org/drawingml/2006/chartDrawing">
    <cdr:from>
      <cdr:x>0</cdr:x>
      <cdr:y>0.20437</cdr:y>
    </cdr:from>
    <cdr:to>
      <cdr:x>0.46357</cdr:x>
      <cdr:y>0.60584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0" y="190491"/>
          <a:ext cx="476248" cy="3742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חברות הביטוח</a:t>
          </a:r>
          <a: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39%</a:t>
          </a:r>
        </a:p>
      </cdr:txBody>
    </cdr:sp>
  </cdr:relSizeAnchor>
  <cdr:relSizeAnchor xmlns:cdr="http://schemas.openxmlformats.org/drawingml/2006/chartDrawing">
    <cdr:from>
      <cdr:x>0.13554</cdr:x>
      <cdr:y>0.59854</cdr:y>
    </cdr:from>
    <cdr:to>
      <cdr:x>0.75806</cdr:x>
      <cdr:y>1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139245" y="557891"/>
          <a:ext cx="639538" cy="3741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 קרנות</a:t>
          </a:r>
          <a: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הפנסיה</a:t>
          </a:r>
          <a: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 b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19%</a:t>
          </a:r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0.40845</cdr:y>
    </cdr:from>
    <cdr:to>
      <cdr:x>0.52778</cdr:x>
      <cdr:y>0.85916</cdr:y>
    </cdr:to>
    <cdr:sp macro="" textlink="">
      <cdr:nvSpPr>
        <cdr:cNvPr id="12" name="TextBox 11"/>
        <cdr:cNvSpPr txBox="1"/>
      </cdr:nvSpPr>
      <cdr:spPr>
        <a:xfrm xmlns:a="http://schemas.openxmlformats.org/drawingml/2006/main">
          <a:off x="0" y="394607"/>
          <a:ext cx="517073" cy="4354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קרנות הנאמנות</a:t>
          </a:r>
          <a:r>
            <a:rPr lang="en-US" sz="800"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54%</a:t>
          </a:r>
        </a:p>
      </cdr:txBody>
    </cdr:sp>
  </cdr:relSizeAnchor>
  <cdr:relSizeAnchor xmlns:cdr="http://schemas.openxmlformats.org/drawingml/2006/chartDrawing">
    <cdr:from>
      <cdr:x>0.41667</cdr:x>
      <cdr:y>0.22803</cdr:y>
    </cdr:from>
    <cdr:to>
      <cdr:x>1</cdr:x>
      <cdr:y>0.73239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408217" y="220304"/>
          <a:ext cx="571497" cy="4872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הציבור</a:t>
          </a:r>
          <a:r>
            <a:rPr lang="en-US" sz="800" baseline="0"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 baseline="0"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במישרין</a:t>
          </a:r>
          <a:r>
            <a:rPr lang="en-US" sz="800">
              <a:latin typeface="David" panose="020E0502060401010101" pitchFamily="34" charset="-79"/>
              <a:cs typeface="David" panose="020E0502060401010101" pitchFamily="34" charset="-79"/>
            </a:rPr>
            <a:t/>
          </a:r>
          <a:br>
            <a:rPr lang="en-US" sz="800">
              <a:latin typeface="David" panose="020E0502060401010101" pitchFamily="34" charset="-79"/>
              <a:cs typeface="David" panose="020E0502060401010101" pitchFamily="34" charset="-79"/>
            </a:rPr>
          </a:b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46%</a:t>
          </a:r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676275</xdr:colOff>
      <xdr:row>3</xdr:row>
      <xdr:rowOff>3174</xdr:rowOff>
    </xdr:from>
    <xdr:to>
      <xdr:col>6</xdr:col>
      <xdr:colOff>161475</xdr:colOff>
      <xdr:row>16</xdr:row>
      <xdr:rowOff>129224</xdr:rowOff>
    </xdr:to>
    <xdr:graphicFrame macro="">
      <xdr:nvGraphicFramePr>
        <xdr:cNvPr id="2" name="תרשים 1" descr="איור א'-11: האג&quot;ח הממשלתיות לפי מחזיקים,  2018 בהשוואה ל-2017&#10;" title="איור א'-11: האג&quot;ח הממשלתיות לפי מחזיקי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0.78317</cdr:x>
      <cdr:y>0.16822</cdr:y>
    </cdr:from>
    <cdr:to>
      <cdr:x>0.96397</cdr:x>
      <cdr:y>0.21027</cdr:y>
    </cdr:to>
    <cdr:sp macro="" textlink="">
      <cdr:nvSpPr>
        <cdr:cNvPr id="10" name="מלבן 9"/>
        <cdr:cNvSpPr/>
      </cdr:nvSpPr>
      <cdr:spPr>
        <a:xfrm xmlns:a="http://schemas.openxmlformats.org/drawingml/2006/main">
          <a:off x="2819400" y="419109"/>
          <a:ext cx="650892" cy="104768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0.04498</cdr:x>
      <cdr:y>0.59258</cdr:y>
    </cdr:from>
    <cdr:to>
      <cdr:x>0.97631</cdr:x>
      <cdr:y>0.64611</cdr:y>
    </cdr:to>
    <cdr:sp macro="" textlink="">
      <cdr:nvSpPr>
        <cdr:cNvPr id="7" name="מלבן 6"/>
        <cdr:cNvSpPr/>
      </cdr:nvSpPr>
      <cdr:spPr>
        <a:xfrm xmlns:a="http://schemas.openxmlformats.org/drawingml/2006/main">
          <a:off x="161925" y="1476376"/>
          <a:ext cx="3352800" cy="133349"/>
        </a:xfrm>
        <a:prstGeom xmlns:a="http://schemas.openxmlformats.org/drawingml/2006/main" prst="rect">
          <a:avLst/>
        </a:prstGeom>
        <a:ln xmlns:a="http://schemas.openxmlformats.org/drawingml/2006/main">
          <a:noFill/>
        </a:ln>
      </cdr:spPr>
      <cdr:style>
        <a:lnRef xmlns:a="http://schemas.openxmlformats.org/drawingml/2006/main" idx="2">
          <a:schemeClr val="accent2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accent2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he-IL"/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0.42069</cdr:x>
      <cdr:y>0.92519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514474" y="2305051"/>
          <a:ext cx="2085525" cy="18637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של בנק ישראל.</a:t>
          </a: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0.72231</cdr:x>
      <cdr:y>0.57503</cdr:y>
    </cdr:from>
    <cdr:to>
      <cdr:x>1</cdr:x>
      <cdr:y>0.66522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2600326" y="1432651"/>
          <a:ext cx="999674" cy="2246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 u="none">
              <a:latin typeface="David" panose="020E0502060401010101" pitchFamily="34" charset="-79"/>
              <a:cs typeface="David" panose="020E0502060401010101" pitchFamily="34" charset="-79"/>
            </a:rPr>
            <a:t>אג"ח</a:t>
          </a:r>
          <a:r>
            <a:rPr lang="he-IL" sz="1000" u="none">
              <a:latin typeface="David" panose="020E0502060401010101" pitchFamily="34" charset="-79"/>
              <a:cs typeface="David" panose="020E0502060401010101" pitchFamily="34" charset="-79"/>
            </a:rPr>
            <a:t> </a:t>
          </a:r>
          <a:r>
            <a:rPr lang="he-IL" sz="900" u="none">
              <a:latin typeface="David" panose="020E0502060401010101" pitchFamily="34" charset="-79"/>
              <a:cs typeface="David" panose="020E0502060401010101" pitchFamily="34" charset="-79"/>
            </a:rPr>
            <a:t>מיועדות</a:t>
          </a:r>
          <a:r>
            <a:rPr lang="he-IL" sz="1000" u="none">
              <a:latin typeface="David" panose="020E0502060401010101" pitchFamily="34" charset="-79"/>
              <a:cs typeface="David" panose="020E0502060401010101" pitchFamily="34" charset="-79"/>
            </a:rPr>
            <a:t>:</a:t>
          </a:r>
        </a:p>
      </cdr:txBody>
    </cdr:sp>
  </cdr:relSizeAnchor>
  <cdr:relSizeAnchor xmlns:cdr="http://schemas.openxmlformats.org/drawingml/2006/chartDrawing">
    <cdr:from>
      <cdr:x>0.72496</cdr:x>
      <cdr:y>0.15292</cdr:y>
    </cdr:from>
    <cdr:to>
      <cdr:x>1</cdr:x>
      <cdr:y>0.20645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609856" y="380995"/>
          <a:ext cx="990144" cy="133366"/>
        </a:xfrm>
        <a:prstGeom xmlns:a="http://schemas.openxmlformats.org/drawingml/2006/main" prst="rect">
          <a:avLst/>
        </a:prstGeom>
        <a:noFill xmlns:a="http://schemas.openxmlformats.org/drawingml/2006/main"/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he-IL" sz="900" u="none">
              <a:latin typeface="David" panose="020E0502060401010101" pitchFamily="34" charset="-79"/>
              <a:cs typeface="David" panose="020E0502060401010101" pitchFamily="34" charset="-79"/>
            </a:rPr>
            <a:t>אג"ח סחירות: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2</xdr:row>
      <xdr:rowOff>180975</xdr:rowOff>
    </xdr:from>
    <xdr:to>
      <xdr:col>6</xdr:col>
      <xdr:colOff>167825</xdr:colOff>
      <xdr:row>16</xdr:row>
      <xdr:rowOff>122875</xdr:rowOff>
    </xdr:to>
    <xdr:graphicFrame macro="">
      <xdr:nvGraphicFramePr>
        <xdr:cNvPr id="2" name="תרשים 6" descr="איור א'-12: המק&quot;ם לפי מחזיקים,&#10;2018 בהשוואה ל-2017, מיליארדי ש&quot;ח&#10;" title="איור א'-12: המק&quot;ם לפי מחזיקי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0.92226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24100"/>
          <a:ext cx="3600000" cy="1959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של בנק ישראל.</a:t>
          </a: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1</xdr:row>
      <xdr:rowOff>31750</xdr:rowOff>
    </xdr:from>
    <xdr:to>
      <xdr:col>6</xdr:col>
      <xdr:colOff>37650</xdr:colOff>
      <xdr:row>14</xdr:row>
      <xdr:rowOff>157800</xdr:rowOff>
    </xdr:to>
    <xdr:graphicFrame macro="">
      <xdr:nvGraphicFramePr>
        <xdr:cNvPr id="3" name="תרשים 10" descr="איור א'-13: יתרות המזומן והפיקדונות של הציבור, &#10;2009 עד  2018" title="איור א'-13: יתרות המזומן והפיקדונות של הציבור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0.9339</cdr:y>
    </cdr:from>
    <cdr:to>
      <cdr:x>0.99748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353440"/>
          <a:ext cx="3590928" cy="1665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 נתונים ועיבודים של בנק ישראל.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3</xdr:row>
      <xdr:rowOff>6350</xdr:rowOff>
    </xdr:from>
    <xdr:to>
      <xdr:col>6</xdr:col>
      <xdr:colOff>174175</xdr:colOff>
      <xdr:row>16</xdr:row>
      <xdr:rowOff>176850</xdr:rowOff>
    </xdr:to>
    <xdr:graphicFrame macro="">
      <xdr:nvGraphicFramePr>
        <xdr:cNvPr id="3" name="תרשים 2" descr="איור א'-2: יתרת תיק הנכסים של הגופים המוסדיים, ומשקלה מסך התיק,  2009 עד  2018&#10;&#10;" title="איור א'-2: יתרת תיק הנכסים של הגופים המוסדיים, ומשקלה מסך התיק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absoluteAnchor>
    <xdr:pos x="688975" y="571498"/>
    <xdr:ext cx="3600000" cy="2520000"/>
    <xdr:graphicFrame macro="">
      <xdr:nvGraphicFramePr>
        <xdr:cNvPr id="2" name="תרשים 2" descr="איור א'-14: הצבירות נטו בקרנות הנאמנות1 לפי ההתמחות, 2018" title="איור א'-14: הצבירות נטו בקרנות הנאמנות1 לפי ההתמחות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</cdr:x>
      <cdr:y>0.86935</cdr:y>
    </cdr:from>
    <cdr:to>
      <cdr:x>0.99608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190752"/>
          <a:ext cx="3585888" cy="3292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8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ללא קרנות סל.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</a:p>
      </cdr:txBody>
    </cdr:sp>
  </cdr:relSizeAnchor>
</c:userShapes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3176</xdr:colOff>
      <xdr:row>3</xdr:row>
      <xdr:rowOff>15648</xdr:rowOff>
    </xdr:from>
    <xdr:to>
      <xdr:col>7</xdr:col>
      <xdr:colOff>49901</xdr:colOff>
      <xdr:row>17</xdr:row>
      <xdr:rowOff>1997</xdr:rowOff>
    </xdr:to>
    <xdr:graphicFrame macro="">
      <xdr:nvGraphicFramePr>
        <xdr:cNvPr id="3" name="תרשים 6" descr="איור א'-15: התפלגות ההשקעה בסוגי הקרנות לפי קבוצות התמחות, &#10;במיליארדי ש&quot;ח, דצמבר 2018&#10;" title="איור א'-15: התפלגות ההשקעה בסוגי הקרנות לפי קבוצות התמחות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0.02079</cdr:y>
    </cdr:from>
    <cdr:to>
      <cdr:x>0.99946</cdr:x>
      <cdr:y>0.1115</cdr:y>
    </cdr:to>
    <cdr:sp macro="" textlink="">
      <cdr:nvSpPr>
        <cdr:cNvPr id="13" name="TextBox 7"/>
        <cdr:cNvSpPr txBox="1"/>
      </cdr:nvSpPr>
      <cdr:spPr>
        <a:xfrm xmlns:a="http://schemas.openxmlformats.org/drawingml/2006/main">
          <a:off x="0" y="52390"/>
          <a:ext cx="7196112" cy="2285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 anchor="ctr"/>
        <a:lstStyle xmlns:a="http://schemas.openxmlformats.org/drawingml/2006/main"/>
        <a:p xmlns:a="http://schemas.openxmlformats.org/drawingml/2006/main">
          <a:pPr algn="ctr" rtl="1">
            <a:defRPr sz="1000" b="1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r>
            <a:rPr lang="he-IL" sz="1100" b="1" i="0" baseline="0">
              <a:solidFill>
                <a:schemeClr val="accent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lang="he-IL" sz="1000" b="1" i="0" u="none" strike="noStrike" kern="1200" baseline="0">
              <a:solidFill>
                <a:srgbClr val="215968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בקרנות המסורתיות בולטות הקבוצות המתמחות באג"ח בארץ, ואילו בקרנות הסל בולטות הקבוצות המתמחות במניות חו"ל</a:t>
          </a: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0.92136</cdr:x>
      <cdr:y>0.1165</cdr:y>
    </cdr:from>
    <cdr:to>
      <cdr:x>0.97722</cdr:x>
      <cdr:y>0.21856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6642599" y="298756"/>
          <a:ext cx="402725" cy="2617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en-US" sz="900">
              <a:latin typeface="David" panose="020E0502060401010101" pitchFamily="34" charset="-79"/>
              <a:cs typeface="David" panose="020E0502060401010101" pitchFamily="34" charset="-79"/>
            </a:rPr>
            <a:t>137</a:t>
          </a:r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</cdr:x>
      <cdr:y>0.17198</cdr:y>
    </cdr:from>
    <cdr:to>
      <cdr:x>0.13758</cdr:x>
      <cdr:y>0.27025</cdr:y>
    </cdr:to>
    <cdr:sp macro="" textlink="">
      <cdr:nvSpPr>
        <cdr:cNvPr id="17" name="TextBox 16"/>
        <cdr:cNvSpPr txBox="1"/>
      </cdr:nvSpPr>
      <cdr:spPr>
        <a:xfrm xmlns:a="http://schemas.openxmlformats.org/drawingml/2006/main">
          <a:off x="0" y="433388"/>
          <a:ext cx="990600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מיליארדי ש"ח</a:t>
          </a:r>
        </a:p>
      </cdr:txBody>
    </cdr:sp>
  </cdr:relSizeAnchor>
  <cdr:relSizeAnchor xmlns:cdr="http://schemas.openxmlformats.org/drawingml/2006/chartDrawing">
    <cdr:from>
      <cdr:x>0.77854</cdr:x>
      <cdr:y>0.25891</cdr:y>
    </cdr:from>
    <cdr:to>
      <cdr:x>0.8685</cdr:x>
      <cdr:y>0.4857</cdr:y>
    </cdr:to>
    <cdr:grpSp>
      <cdr:nvGrpSpPr>
        <cdr:cNvPr id="23" name="קבוצה 22"/>
        <cdr:cNvGrpSpPr/>
      </cdr:nvGrpSpPr>
      <cdr:grpSpPr>
        <a:xfrm xmlns:a="http://schemas.openxmlformats.org/drawingml/2006/main">
          <a:off x="5612904" y="663961"/>
          <a:ext cx="648568" cy="581592"/>
          <a:chOff x="5557839" y="585788"/>
          <a:chExt cx="647700" cy="571500"/>
        </a:xfrm>
      </cdr:grpSpPr>
      <cdr:sp macro="" textlink="">
        <cdr:nvSpPr>
          <cdr:cNvPr id="21" name="אליפסה 20"/>
          <cdr:cNvSpPr/>
        </cdr:nvSpPr>
        <cdr:spPr>
          <a:xfrm xmlns:a="http://schemas.openxmlformats.org/drawingml/2006/main">
            <a:off x="5605463" y="623888"/>
            <a:ext cx="571500" cy="533400"/>
          </a:xfrm>
          <a:prstGeom xmlns:a="http://schemas.openxmlformats.org/drawingml/2006/main" prst="ellipse">
            <a:avLst/>
          </a:prstGeom>
          <a:solidFill xmlns:a="http://schemas.openxmlformats.org/drawingml/2006/main">
            <a:srgbClr val="8064A2"/>
          </a:solidFill>
          <a:ln xmlns:a="http://schemas.openxmlformats.org/drawingml/2006/main" w="1270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2">
            <a:schemeClr val="accent1">
              <a:shade val="50000"/>
            </a:schemeClr>
          </a:lnRef>
          <a:fillRef xmlns:a="http://schemas.openxmlformats.org/drawingml/2006/main" idx="1">
            <a:schemeClr val="accent1"/>
          </a:fillRef>
          <a:effectRef xmlns:a="http://schemas.openxmlformats.org/drawingml/2006/main" idx="0">
            <a:schemeClr val="accent1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 vertOverflow="clip"/>
          <a:lstStyle xmlns:a="http://schemas.openxmlformats.org/drawingml/2006/main"/>
          <a:p xmlns:a="http://schemas.openxmlformats.org/drawingml/2006/main">
            <a:endPara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endParaRPr>
          </a:p>
        </cdr:txBody>
      </cdr:sp>
      <cdr:sp macro="" textlink="">
        <cdr:nvSpPr>
          <cdr:cNvPr id="22" name="TextBox 21"/>
          <cdr:cNvSpPr txBox="1"/>
        </cdr:nvSpPr>
        <cdr:spPr>
          <a:xfrm xmlns:a="http://schemas.openxmlformats.org/drawingml/2006/main">
            <a:off x="5557839" y="585788"/>
            <a:ext cx="647700" cy="5619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square" rtlCol="1" anchor="ctr"/>
          <a:lstStyle xmlns:a="http://schemas.openxmlformats.org/drawingml/2006/main"/>
          <a:p xmlns:a="http://schemas.openxmlformats.org/drawingml/2006/main">
            <a:pPr algn="ctr"/>
            <a:r>
              <a:rPr lang="en-US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193</a:t>
            </a:r>
            <a:r>
              <a:rPr lang="he-IL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cdr:txBody>
      </cdr:sp>
    </cdr:grpSp>
  </cdr:relSizeAnchor>
  <cdr:relSizeAnchor xmlns:cdr="http://schemas.openxmlformats.org/drawingml/2006/chartDrawing">
    <cdr:from>
      <cdr:x>0.16448</cdr:x>
      <cdr:y>0.25891</cdr:y>
    </cdr:from>
    <cdr:to>
      <cdr:x>0.25444</cdr:x>
      <cdr:y>0.4857</cdr:y>
    </cdr:to>
    <cdr:grpSp>
      <cdr:nvGrpSpPr>
        <cdr:cNvPr id="24" name="קבוצה 23"/>
        <cdr:cNvGrpSpPr/>
      </cdr:nvGrpSpPr>
      <cdr:grpSpPr>
        <a:xfrm xmlns:a="http://schemas.openxmlformats.org/drawingml/2006/main">
          <a:off x="1185823" y="663961"/>
          <a:ext cx="648569" cy="581592"/>
          <a:chOff x="0" y="0"/>
          <a:chExt cx="647700" cy="571500"/>
        </a:xfrm>
      </cdr:grpSpPr>
      <cdr:sp macro="" textlink="">
        <cdr:nvSpPr>
          <cdr:cNvPr id="25" name="אליפסה 24"/>
          <cdr:cNvSpPr/>
        </cdr:nvSpPr>
        <cdr:spPr>
          <a:xfrm xmlns:a="http://schemas.openxmlformats.org/drawingml/2006/main">
            <a:off x="47624" y="38100"/>
            <a:ext cx="571500" cy="53340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4">
              <a:lumMod val="20000"/>
              <a:lumOff val="80000"/>
            </a:schemeClr>
          </a:solidFill>
          <a:ln xmlns:a="http://schemas.openxmlformats.org/drawingml/2006/main" w="1270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2">
            <a:schemeClr val="accent3">
              <a:shade val="50000"/>
            </a:schemeClr>
          </a:lnRef>
          <a:fillRef xmlns:a="http://schemas.openxmlformats.org/drawingml/2006/main" idx="1">
            <a:schemeClr val="accent3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endParaRPr>
          </a:p>
        </cdr:txBody>
      </cdr:sp>
      <cdr:sp macro="" textlink="">
        <cdr:nvSpPr>
          <cdr:cNvPr id="26" name="TextBox 3"/>
          <cdr:cNvSpPr txBox="1"/>
        </cdr:nvSpPr>
        <cdr:spPr>
          <a:xfrm xmlns:a="http://schemas.openxmlformats.org/drawingml/2006/main">
            <a:off x="0" y="0"/>
            <a:ext cx="647700" cy="5619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87</a:t>
            </a:r>
            <a:r>
              <a:rPr lang="he-IL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 מיליארדי ש"ח</a:t>
            </a:r>
          </a:p>
        </cdr:txBody>
      </cdr:sp>
    </cdr:grpSp>
  </cdr:relSizeAnchor>
  <cdr:relSizeAnchor xmlns:cdr="http://schemas.openxmlformats.org/drawingml/2006/chartDrawing">
    <cdr:from>
      <cdr:x>0.47151</cdr:x>
      <cdr:y>0.25891</cdr:y>
    </cdr:from>
    <cdr:to>
      <cdr:x>0.56147</cdr:x>
      <cdr:y>0.4857</cdr:y>
    </cdr:to>
    <cdr:grpSp>
      <cdr:nvGrpSpPr>
        <cdr:cNvPr id="27" name="קבוצה 26"/>
        <cdr:cNvGrpSpPr/>
      </cdr:nvGrpSpPr>
      <cdr:grpSpPr>
        <a:xfrm xmlns:a="http://schemas.openxmlformats.org/drawingml/2006/main">
          <a:off x="3399363" y="663961"/>
          <a:ext cx="648569" cy="581592"/>
          <a:chOff x="0" y="0"/>
          <a:chExt cx="647700" cy="571500"/>
        </a:xfrm>
      </cdr:grpSpPr>
      <cdr:sp macro="" textlink="">
        <cdr:nvSpPr>
          <cdr:cNvPr id="28" name="אליפסה 27"/>
          <cdr:cNvSpPr/>
        </cdr:nvSpPr>
        <cdr:spPr>
          <a:xfrm xmlns:a="http://schemas.openxmlformats.org/drawingml/2006/main">
            <a:off x="47624" y="38100"/>
            <a:ext cx="571500" cy="533400"/>
          </a:xfrm>
          <a:prstGeom xmlns:a="http://schemas.openxmlformats.org/drawingml/2006/main" prst="ellipse">
            <a:avLst/>
          </a:prstGeom>
          <a:solidFill xmlns:a="http://schemas.openxmlformats.org/drawingml/2006/main">
            <a:schemeClr val="accent4">
              <a:lumMod val="60000"/>
              <a:lumOff val="40000"/>
            </a:schemeClr>
          </a:solidFill>
          <a:ln xmlns:a="http://schemas.openxmlformats.org/drawingml/2006/main" w="12700">
            <a:solidFill>
              <a:schemeClr val="tx1">
                <a:lumMod val="50000"/>
                <a:lumOff val="50000"/>
              </a:schemeClr>
            </a:solidFill>
          </a:ln>
        </cdr:spPr>
        <cdr:style>
          <a:lnRef xmlns:a="http://schemas.openxmlformats.org/drawingml/2006/main" idx="2">
            <a:schemeClr val="accent4">
              <a:shade val="50000"/>
            </a:schemeClr>
          </a:lnRef>
          <a:fillRef xmlns:a="http://schemas.openxmlformats.org/drawingml/2006/main" idx="1">
            <a:schemeClr val="accent4"/>
          </a:fillRef>
          <a:effectRef xmlns:a="http://schemas.openxmlformats.org/drawingml/2006/main" idx="0">
            <a:schemeClr val="accent4"/>
          </a:effectRef>
          <a:fontRef xmlns:a="http://schemas.openxmlformats.org/drawingml/2006/main" idx="minor">
            <a:schemeClr val="lt1"/>
          </a:fontRef>
        </cdr:style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solidFill>
                  <a:schemeClr val="lt1"/>
                </a:solidFill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he-IL" sz="900">
              <a:solidFill>
                <a:sysClr val="windowText" lastClr="000000"/>
              </a:solidFill>
              <a:latin typeface="David" panose="020E0502060401010101" pitchFamily="34" charset="-79"/>
              <a:cs typeface="David" panose="020E0502060401010101" pitchFamily="34" charset="-79"/>
            </a:endParaRPr>
          </a:p>
        </cdr:txBody>
      </cdr:sp>
      <cdr:sp macro="" textlink="">
        <cdr:nvSpPr>
          <cdr:cNvPr id="29" name="TextBox 3"/>
          <cdr:cNvSpPr txBox="1"/>
        </cdr:nvSpPr>
        <cdr:spPr>
          <a:xfrm xmlns:a="http://schemas.openxmlformats.org/drawingml/2006/main">
            <a:off x="0" y="0"/>
            <a:ext cx="647700" cy="5619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1" anchor="ctr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en-US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27</a:t>
            </a:r>
            <a:r>
              <a:rPr lang="he-IL" sz="900">
                <a:solidFill>
                  <a:sysClr val="windowText" lastClr="000000"/>
                </a:solidFill>
                <a:latin typeface="David" panose="020E0502060401010101" pitchFamily="34" charset="-79"/>
                <a:cs typeface="David" panose="020E0502060401010101" pitchFamily="34" charset="-79"/>
              </a:rPr>
              <a:t>מיליארדי ש"ח</a:t>
            </a:r>
          </a:p>
        </cdr:txBody>
      </cdr:sp>
    </cdr:grpSp>
  </cdr:relSizeAnchor>
  <cdr:relSizeAnchor xmlns:cdr="http://schemas.openxmlformats.org/drawingml/2006/chartDrawing">
    <cdr:from>
      <cdr:x>0.67196</cdr:x>
      <cdr:y>0.25052</cdr:y>
    </cdr:from>
    <cdr:to>
      <cdr:x>0.67343</cdr:x>
      <cdr:y>0.75535</cdr:y>
    </cdr:to>
    <cdr:cxnSp macro="">
      <cdr:nvCxnSpPr>
        <cdr:cNvPr id="9" name="מחבר ישר 8"/>
        <cdr:cNvCxnSpPr/>
      </cdr:nvCxnSpPr>
      <cdr:spPr>
        <a:xfrm xmlns:a="http://schemas.openxmlformats.org/drawingml/2006/main" flipV="1">
          <a:off x="4852344" y="627591"/>
          <a:ext cx="10583" cy="126470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0.36441</cdr:x>
      <cdr:y>0.25052</cdr:y>
    </cdr:from>
    <cdr:to>
      <cdr:x>0.36588</cdr:x>
      <cdr:y>0.75535</cdr:y>
    </cdr:to>
    <cdr:cxnSp macro="">
      <cdr:nvCxnSpPr>
        <cdr:cNvPr id="30" name="מחבר ישר 29"/>
        <cdr:cNvCxnSpPr/>
      </cdr:nvCxnSpPr>
      <cdr:spPr>
        <a:xfrm xmlns:a="http://schemas.openxmlformats.org/drawingml/2006/main" flipV="1">
          <a:off x="2631488" y="627591"/>
          <a:ext cx="10583" cy="1264709"/>
        </a:xfrm>
        <a:prstGeom xmlns:a="http://schemas.openxmlformats.org/drawingml/2006/main" prst="line">
          <a:avLst/>
        </a:prstGeom>
        <a:ln xmlns:a="http://schemas.openxmlformats.org/drawingml/2006/main" w="6350">
          <a:solidFill>
            <a:schemeClr val="bg1">
              <a:lumMod val="65000"/>
            </a:schemeClr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0.88723</cdr:x>
      <cdr:y>0.19314</cdr:y>
    </cdr:from>
    <cdr:to>
      <cdr:x>0.99836</cdr:x>
      <cdr:y>0.26627</cdr:y>
    </cdr:to>
    <cdr:grpSp>
      <cdr:nvGrpSpPr>
        <cdr:cNvPr id="19" name="קבוצה 18"/>
        <cdr:cNvGrpSpPr/>
      </cdr:nvGrpSpPr>
      <cdr:grpSpPr>
        <a:xfrm xmlns:a="http://schemas.openxmlformats.org/drawingml/2006/main">
          <a:off x="6396507" y="495298"/>
          <a:ext cx="801194" cy="187538"/>
          <a:chOff x="6381749" y="501650"/>
          <a:chExt cx="800101" cy="187553"/>
        </a:xfrm>
      </cdr:grpSpPr>
      <cdr:pic>
        <cdr:nvPicPr>
          <cdr:cNvPr id="49" name="תמונה 48"/>
          <cdr:cNvPicPr>
            <a:picLocks xmlns:a="http://schemas.openxmlformats.org/drawingml/2006/main" noChangeAspect="1"/>
          </cdr:cNvPicPr>
        </cdr:nvPicPr>
        <cdr:blipFill rotWithShape="1">
          <a:blip xmlns:a="http://schemas.openxmlformats.org/drawingml/2006/main" xmlns:r="http://schemas.openxmlformats.org/officeDocument/2006/relationships" r:embed="rId1"/>
          <a:srcRect xmlns:a="http://schemas.openxmlformats.org/drawingml/2006/main" l="91919" t="52448" r="2182" b="43120"/>
          <a:stretch xmlns:a="http://schemas.openxmlformats.org/drawingml/2006/main"/>
        </cdr:blipFill>
        <cdr:spPr>
          <a:xfrm xmlns:a="http://schemas.openxmlformats.org/drawingml/2006/main">
            <a:off x="6623050" y="501650"/>
            <a:ext cx="425450" cy="114300"/>
          </a:xfrm>
          <a:prstGeom xmlns:a="http://schemas.openxmlformats.org/drawingml/2006/main" prst="rect">
            <a:avLst/>
          </a:prstGeom>
        </cdr:spPr>
      </cdr:pic>
      <cdr:pic>
        <cdr:nvPicPr>
          <cdr:cNvPr id="48" name="תמונה 47"/>
          <cdr:cNvPicPr>
            <a:picLocks xmlns:a="http://schemas.openxmlformats.org/drawingml/2006/main" noChangeAspect="1"/>
          </cdr:cNvPicPr>
        </cdr:nvPicPr>
        <cdr:blipFill rotWithShape="1">
          <a:blip xmlns:a="http://schemas.openxmlformats.org/drawingml/2006/main" xmlns:r="http://schemas.openxmlformats.org/officeDocument/2006/relationships" r:embed="rId2"/>
          <a:srcRect xmlns:a="http://schemas.openxmlformats.org/drawingml/2006/main" t="60124" r="19475"/>
          <a:stretch xmlns:a="http://schemas.openxmlformats.org/drawingml/2006/main"/>
        </cdr:blipFill>
        <cdr:spPr>
          <a:xfrm xmlns:a="http://schemas.openxmlformats.org/drawingml/2006/main">
            <a:off x="6381749" y="555852"/>
            <a:ext cx="800101" cy="133351"/>
          </a:xfrm>
          <a:prstGeom xmlns:a="http://schemas.openxmlformats.org/drawingml/2006/main" prst="rect">
            <a:avLst/>
          </a:prstGeom>
        </cdr:spPr>
      </cdr:pic>
    </cdr:grpSp>
  </cdr:relSizeAnchor>
</c:userShapes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682625</xdr:colOff>
      <xdr:row>2</xdr:row>
      <xdr:rowOff>174625</xdr:rowOff>
    </xdr:from>
    <xdr:to>
      <xdr:col>6</xdr:col>
      <xdr:colOff>167825</xdr:colOff>
      <xdr:row>16</xdr:row>
      <xdr:rowOff>116525</xdr:rowOff>
    </xdr:to>
    <xdr:grpSp>
      <xdr:nvGrpSpPr>
        <xdr:cNvPr id="4" name="קבוצה 3"/>
        <xdr:cNvGrpSpPr/>
      </xdr:nvGrpSpPr>
      <xdr:grpSpPr>
        <a:xfrm>
          <a:off x="682625" y="542925"/>
          <a:ext cx="3600000" cy="2520000"/>
          <a:chOff x="682625" y="542925"/>
          <a:chExt cx="3600000" cy="2520000"/>
        </a:xfrm>
      </xdr:grpSpPr>
      <xdr:graphicFrame macro="">
        <xdr:nvGraphicFramePr>
          <xdr:cNvPr id="2" name="תרשים 3" descr="איור א'-16: התפלגות החזקות הקרנות בקבוצות נבחרות מהתמחות האג&quot;ח בארץ, דצמבר 2018&#10;" title="איור א'-16: התפלגות החזקות הקרנות בקבוצות נבחרות מהתמחות האג&quot;ח בארץ"/>
          <xdr:cNvGraphicFramePr/>
        </xdr:nvGraphicFramePr>
        <xdr:xfrm>
          <a:off x="682625" y="542925"/>
          <a:ext cx="3600000" cy="252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תרשים 2" descr="איור א'-17:  התפלגות ההשקעה במכשירי אג&quot;ח בקרנות הנאמנות לפי מנפיק (בבורסה בת&quot;א), 2013 עד 2017&#10;" title="איור א'-17:  התפלגות ההשקעה במכשירי אג&quot;ח בקרנות הנאמנות לפי מנפיק (בבורסה בת&quot;א), 2013 עד 2017"/>
          <xdr:cNvGraphicFramePr>
            <a:graphicFrameLocks/>
          </xdr:cNvGraphicFramePr>
        </xdr:nvGraphicFramePr>
        <xdr:xfrm>
          <a:off x="1060450" y="1289050"/>
          <a:ext cx="1454150" cy="15049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0.02604</cdr:x>
      <cdr:y>0.39916</cdr:y>
    </cdr:from>
    <cdr:to>
      <cdr:x>0.94047</cdr:x>
      <cdr:y>0.62032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93738" y="1005873"/>
          <a:ext cx="3291948" cy="55732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0.64912</cdr:x>
      <cdr:y>0.43971</cdr:y>
    </cdr:from>
    <cdr:to>
      <cdr:x>0.8502</cdr:x>
      <cdr:y>0.74587</cdr:y>
    </cdr:to>
    <cdr:sp macro="" textlink="">
      <cdr:nvSpPr>
        <cdr:cNvPr id="57" name="TextBox 1"/>
        <cdr:cNvSpPr txBox="1"/>
      </cdr:nvSpPr>
      <cdr:spPr>
        <a:xfrm xmlns:a="http://schemas.openxmlformats.org/drawingml/2006/main">
          <a:off x="2336832" y="1108070"/>
          <a:ext cx="723888" cy="7715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900" b="1" u="sng">
              <a:latin typeface="David" panose="020E0502060401010101" pitchFamily="34" charset="-79"/>
              <a:cs typeface="David" panose="020E0502060401010101" pitchFamily="34" charset="-79"/>
            </a:rPr>
            <a:t>אג"ח מדינה</a:t>
          </a:r>
        </a:p>
        <a:p xmlns:a="http://schemas.openxmlformats.org/drawingml/2006/main">
          <a:pPr algn="ctr"/>
          <a:r>
            <a:rPr lang="he-IL" sz="900" u="none">
              <a:latin typeface="David" panose="020E0502060401010101" pitchFamily="34" charset="-79"/>
              <a:cs typeface="David" panose="020E0502060401010101" pitchFamily="34" charset="-79"/>
            </a:rPr>
            <a:t>40</a:t>
          </a:r>
        </a:p>
        <a:p xmlns:a="http://schemas.openxmlformats.org/drawingml/2006/main">
          <a:pPr algn="ct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מיליארדי</a:t>
          </a:r>
        </a:p>
        <a:p xmlns:a="http://schemas.openxmlformats.org/drawingml/2006/main">
          <a:pPr algn="ctr"/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 ש"ח</a:t>
          </a:r>
        </a:p>
      </cdr:txBody>
    </cdr:sp>
  </cdr:relSizeAnchor>
  <cdr:relSizeAnchor xmlns:cdr="http://schemas.openxmlformats.org/drawingml/2006/chartDrawing">
    <cdr:from>
      <cdr:x>0</cdr:x>
      <cdr:y>0.00378</cdr:y>
    </cdr:from>
    <cdr:to>
      <cdr:x>1</cdr:x>
      <cdr:y>0.17387</cdr:y>
    </cdr:to>
    <cdr:sp macro="" textlink="">
      <cdr:nvSpPr>
        <cdr:cNvPr id="58" name="TextBox 7"/>
        <cdr:cNvSpPr txBox="1"/>
      </cdr:nvSpPr>
      <cdr:spPr>
        <a:xfrm xmlns:a="http://schemas.openxmlformats.org/drawingml/2006/main">
          <a:off x="0" y="9527"/>
          <a:ext cx="3600000" cy="4286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 b="1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r>
            <a:rPr lang="he-IL" sz="1000" b="1" i="0" u="none" strike="noStrike" kern="1200" baseline="0">
              <a:solidFill>
                <a:srgbClr val="215968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בהתמחות אג"ח המדינה בארץ בולט הניהול בקרנות המסורתיות, ואילו בהתמחות אג"ח החברות בארץ ההתפלגויות בקרנות השונות דומות </a:t>
          </a:r>
          <a:endParaRPr lang="en-US" sz="1000" b="1" i="0" u="none" strike="noStrike" kern="1200" baseline="0">
            <a:solidFill>
              <a:srgbClr val="215968"/>
            </a:solidFill>
            <a:effectLst/>
            <a:latin typeface="David" panose="020E0502060401010101" pitchFamily="34" charset="-79"/>
            <a:ea typeface="+mn-ea"/>
            <a:cs typeface="David" panose="020E0502060401010101" pitchFamily="34" charset="-79"/>
          </a:endParaRPr>
        </a:p>
      </cdr:txBody>
    </cdr:sp>
  </cdr:relSizeAnchor>
</c:userShapes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1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2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3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5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6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7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8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49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0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1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2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3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0.06308</cdr:x>
      <cdr:y>0.0174</cdr:y>
    </cdr:from>
    <cdr:to>
      <cdr:x>0.97751</cdr:x>
      <cdr:y>0.23856</cdr:y>
    </cdr:to>
    <cdr:sp macro="" textlink="">
      <cdr:nvSpPr>
        <cdr:cNvPr id="54" name="TextBox 1"/>
        <cdr:cNvSpPr txBox="1"/>
      </cdr:nvSpPr>
      <cdr:spPr>
        <a:xfrm xmlns:a="http://schemas.openxmlformats.org/drawingml/2006/main">
          <a:off x="286123" y="62005"/>
          <a:ext cx="4147870" cy="7882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/>
          <a:endParaRPr lang="he-IL" sz="1400" b="1">
            <a:solidFill>
              <a:schemeClr val="tx2">
                <a:lumMod val="60000"/>
                <a:lumOff val="40000"/>
              </a:schemeClr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0.24891</cdr:x>
      <cdr:y>0.26327</cdr:y>
    </cdr:from>
    <cdr:to>
      <cdr:x>0.74672</cdr:x>
      <cdr:y>0.77209</cdr:y>
    </cdr:to>
    <cdr:sp macro="" textlink="">
      <cdr:nvSpPr>
        <cdr:cNvPr id="55" name="TextBox 1"/>
        <cdr:cNvSpPr txBox="1"/>
      </cdr:nvSpPr>
      <cdr:spPr>
        <a:xfrm xmlns:a="http://schemas.openxmlformats.org/drawingml/2006/main">
          <a:off x="361950" y="396209"/>
          <a:ext cx="723888" cy="76574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900" b="1" u="sng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אג"ח חברות</a:t>
          </a:r>
          <a:endParaRPr lang="he-IL" sz="900" b="1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57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מיליארדי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he-IL" sz="9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ש"ח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</xdr:colOff>
      <xdr:row>3</xdr:row>
      <xdr:rowOff>12700</xdr:rowOff>
    </xdr:from>
    <xdr:to>
      <xdr:col>6</xdr:col>
      <xdr:colOff>182112</xdr:colOff>
      <xdr:row>16</xdr:row>
      <xdr:rowOff>138750</xdr:rowOff>
    </xdr:to>
    <xdr:graphicFrame macro="">
      <xdr:nvGraphicFramePr>
        <xdr:cNvPr id="2" name="תרשים 1" descr="איור א'-17: סך גורמי השינוי בקרנות המחקות  ובתעודות הסל*, דצמבר 2013 עד ספטמבר 2018, מיליארדי ש&quot;ח&#10;*לא כולל תעודות פיקדון" title="איור א'-17: סך גורמי השינוי בקרנות המחקות  ובתעודות הסל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</cdr:x>
      <cdr:y>0.92856</cdr:y>
    </cdr:from>
    <cdr:to>
      <cdr:x>1</cdr:x>
      <cdr:y>0.98619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0" y="2381249"/>
          <a:ext cx="3704775" cy="1477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="0" i="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800" b="0" i="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לא כולל תעודות פיקדון.</a:t>
          </a:r>
          <a:endParaRPr lang="he-IL" sz="800" b="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0.02828</cdr:x>
      <cdr:y>0.0152</cdr:y>
    </cdr:from>
    <cdr:to>
      <cdr:x>1</cdr:x>
      <cdr:y>0.13867</cdr:y>
    </cdr:to>
    <cdr:sp macro="" textlink="">
      <cdr:nvSpPr>
        <cdr:cNvPr id="5" name="TextBox 7"/>
        <cdr:cNvSpPr txBox="1"/>
      </cdr:nvSpPr>
      <cdr:spPr>
        <a:xfrm xmlns:a="http://schemas.openxmlformats.org/drawingml/2006/main">
          <a:off x="104771" y="38967"/>
          <a:ext cx="3600004" cy="3166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 anchor="ctr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 rtl="1">
            <a:defRPr sz="1000" b="1" i="0" u="none" strike="noStrike" kern="1200" baseline="0">
              <a:solidFill>
                <a:sysClr val="windowText" lastClr="000000"/>
              </a:solidFill>
              <a:latin typeface="David" panose="020E0502060401010101" pitchFamily="34" charset="-79"/>
              <a:ea typeface="+mn-ea"/>
              <a:cs typeface="David" panose="020E0502060401010101" pitchFamily="34" charset="-79"/>
            </a:defRPr>
          </a:pPr>
          <a:r>
            <a:rPr lang="he-IL" sz="1000" b="1" i="0" u="none" strike="noStrike" kern="1200" baseline="0">
              <a:solidFill>
                <a:srgbClr val="215968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תעודות הסל (כיום קרנות סל) רשמו במהלך חמש השנים האחרונות פידיונות נטו, ואילו הקרנות המחקות רשמו הפקדות נטו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0.93738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62200"/>
          <a:ext cx="3600000" cy="1578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16329</xdr:colOff>
      <xdr:row>3</xdr:row>
      <xdr:rowOff>4083</xdr:rowOff>
    </xdr:from>
    <xdr:to>
      <xdr:col>6</xdr:col>
      <xdr:colOff>180526</xdr:colOff>
      <xdr:row>16</xdr:row>
      <xdr:rowOff>136029</xdr:rowOff>
    </xdr:to>
    <xdr:graphicFrame macro="">
      <xdr:nvGraphicFramePr>
        <xdr:cNvPr id="2" name="תרשים 4" descr="איור א'-3: התפלגות ההחזקות לפי נכסים עיקריים,&#10;דצמבר 2018" title="איור א'-3: התפלגות ההחזקות לפי נכסים עיקריים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0.92226</cdr:y>
    </cdr:from>
    <cdr:to>
      <cdr:x>1</cdr:x>
      <cdr:y>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324101"/>
          <a:ext cx="3600000" cy="19589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1"/>
        <a:lstStyle xmlns:a="http://schemas.openxmlformats.org/drawingml/2006/main"/>
        <a:p xmlns:a="http://schemas.openxmlformats.org/drawingml/2006/main">
          <a:pPr algn="r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</a:t>
          </a:r>
        </a:p>
        <a:p xmlns:a="http://schemas.openxmlformats.org/drawingml/2006/main">
          <a:pPr algn="r"/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בג</a:t>
          </a:r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0.00252</cdr:x>
      <cdr:y>0.8681</cdr:y>
    </cdr:from>
    <cdr:to>
      <cdr:x>1</cdr:x>
      <cdr:y>0.99244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9089" y="2220685"/>
          <a:ext cx="3597714" cy="31807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indent="0" algn="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800" baseline="300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r>
            <a:rPr lang="he-IL" sz="80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ללא</a:t>
          </a:r>
          <a:r>
            <a:rPr lang="he-IL" sz="800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</a:t>
          </a:r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כספי הסיוע לקרנות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הפנסיה הותיקות   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0.84726</cdr:x>
      <cdr:y>0.36039</cdr:y>
    </cdr:from>
    <cdr:to>
      <cdr:x>1</cdr:x>
      <cdr:y>0.54941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044371" y="910317"/>
          <a:ext cx="548826" cy="4774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75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אג"ח </a:t>
          </a:r>
          <a:r>
            <a:rPr lang="he-IL" sz="750">
              <a:solidFill>
                <a:schemeClr val="bg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מיועדות</a:t>
          </a:r>
          <a:r>
            <a:rPr lang="he-IL" sz="750" baseline="30000">
              <a:solidFill>
                <a:schemeClr val="bg1"/>
              </a:solidFill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</a:t>
          </a:r>
          <a:endParaRPr lang="he-IL" sz="750">
            <a:solidFill>
              <a:schemeClr val="bg1"/>
            </a:solidFill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en-US" sz="750" baseline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33</a:t>
          </a:r>
          <a:r>
            <a:rPr lang="he-IL" sz="750" baseline="0">
              <a:solidFill>
                <a:schemeClr val="bg1"/>
              </a:solidFill>
              <a:latin typeface="David" panose="020E0502060401010101" pitchFamily="34" charset="-79"/>
              <a:cs typeface="David" panose="020E0502060401010101" pitchFamily="34" charset="-79"/>
            </a:rPr>
            <a:t>%</a:t>
          </a:r>
          <a:endParaRPr lang="he-IL" sz="750">
            <a:solidFill>
              <a:schemeClr val="bg1"/>
            </a:solidFill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0.87314</cdr:x>
      <cdr:y>0.36292</cdr:y>
    </cdr:from>
    <cdr:to>
      <cdr:x>0.96752</cdr:x>
      <cdr:y>0.36545</cdr:y>
    </cdr:to>
    <cdr:cxnSp macro="">
      <cdr:nvCxnSpPr>
        <cdr:cNvPr id="6" name="מחבר ישר 5"/>
        <cdr:cNvCxnSpPr/>
      </cdr:nvCxnSpPr>
      <cdr:spPr>
        <a:xfrm xmlns:a="http://schemas.openxmlformats.org/drawingml/2006/main">
          <a:off x="3137366" y="916689"/>
          <a:ext cx="339126" cy="6391"/>
        </a:xfrm>
        <a:prstGeom xmlns:a="http://schemas.openxmlformats.org/drawingml/2006/main" prst="line">
          <a:avLst/>
        </a:prstGeom>
        <a:ln xmlns:a="http://schemas.openxmlformats.org/drawingml/2006/main" w="19050">
          <a:solidFill>
            <a:schemeClr val="bg1">
              <a:lumMod val="7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571500</xdr:colOff>
      <xdr:row>3</xdr:row>
      <xdr:rowOff>15875</xdr:rowOff>
    </xdr:from>
    <xdr:to>
      <xdr:col>6</xdr:col>
      <xdr:colOff>56700</xdr:colOff>
      <xdr:row>17</xdr:row>
      <xdr:rowOff>2225</xdr:rowOff>
    </xdr:to>
    <xdr:grpSp>
      <xdr:nvGrpSpPr>
        <xdr:cNvPr id="5" name="קבוצה 4"/>
        <xdr:cNvGrpSpPr/>
      </xdr:nvGrpSpPr>
      <xdr:grpSpPr>
        <a:xfrm>
          <a:off x="571500" y="568325"/>
          <a:ext cx="3600000" cy="2564450"/>
          <a:chOff x="603250" y="574675"/>
          <a:chExt cx="3600000" cy="2564450"/>
        </a:xfrm>
      </xdr:grpSpPr>
      <xdr:graphicFrame macro="">
        <xdr:nvGraphicFramePr>
          <xdr:cNvPr id="2" name="תרשים 3" descr="איור א'-4: הרכב השינוי ביתרת תיק הנכסים ומשקל הנכסים בתיק, שנת 2018" title="איור א'-4: הרכב השינוי ביתרת תיק הנכסים ומשקל הנכסים בתיק"/>
          <xdr:cNvGraphicFramePr/>
        </xdr:nvGraphicFramePr>
        <xdr:xfrm>
          <a:off x="603250" y="574675"/>
          <a:ext cx="3600000" cy="256445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תרשים 3"/>
          <xdr:cNvGraphicFramePr>
            <a:graphicFrameLocks/>
          </xdr:cNvGraphicFramePr>
        </xdr:nvGraphicFramePr>
        <xdr:xfrm>
          <a:off x="2800350" y="1695450"/>
          <a:ext cx="1336675" cy="11969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0.92134</cdr:y>
    </cdr:from>
    <cdr:to>
      <cdr:x>1</cdr:x>
      <cdr:y>1</cdr:y>
    </cdr:to>
    <cdr:sp macro="" textlink="">
      <cdr:nvSpPr>
        <cdr:cNvPr id="8" name="TextBox 1"/>
        <cdr:cNvSpPr txBox="1"/>
      </cdr:nvSpPr>
      <cdr:spPr>
        <a:xfrm xmlns:a="http://schemas.openxmlformats.org/drawingml/2006/main">
          <a:off x="0" y="2321772"/>
          <a:ext cx="3600000" cy="198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800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800" baseline="0">
              <a:latin typeface="David" panose="020E0502060401010101" pitchFamily="34" charset="-79"/>
              <a:cs typeface="David" panose="020E0502060401010101" pitchFamily="34" charset="-79"/>
            </a:rPr>
            <a:t> נתונים ועיבודים של בנק ישראל.</a:t>
          </a:r>
          <a:endParaRPr lang="he-IL" sz="8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  <cdr:relSizeAnchor xmlns:cdr="http://schemas.openxmlformats.org/drawingml/2006/chartDrawing">
    <cdr:from>
      <cdr:x>0.23284</cdr:x>
      <cdr:y>0.9244</cdr:y>
    </cdr:from>
    <cdr:to>
      <cdr:x>0.51065</cdr:x>
      <cdr:y>1</cdr:y>
    </cdr:to>
    <cdr:sp macro="" textlink="">
      <cdr:nvSpPr>
        <cdr:cNvPr id="9" name="TextBox 8"/>
        <cdr:cNvSpPr txBox="1"/>
      </cdr:nvSpPr>
      <cdr:spPr>
        <a:xfrm xmlns:a="http://schemas.openxmlformats.org/drawingml/2006/main">
          <a:off x="838209" y="2329488"/>
          <a:ext cx="1000116" cy="1905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900">
              <a:latin typeface="David" panose="020E0502060401010101" pitchFamily="34" charset="-79"/>
              <a:cs typeface="David" panose="020E0502060401010101" pitchFamily="34" charset="-79"/>
            </a:rPr>
            <a:t>מיליארדי ש"ח</a:t>
          </a:r>
        </a:p>
      </cdr:txBody>
    </cdr:sp>
  </cdr:relSizeAnchor>
  <cdr:relSizeAnchor xmlns:cdr="http://schemas.openxmlformats.org/drawingml/2006/chartDrawing">
    <cdr:from>
      <cdr:x>0.67204</cdr:x>
      <cdr:y>0.32066</cdr:y>
    </cdr:from>
    <cdr:to>
      <cdr:x>1</cdr:x>
      <cdr:y>0.47171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419344" y="822326"/>
          <a:ext cx="1180656" cy="38735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ctr"/>
          <a:r>
            <a:rPr lang="he-IL" sz="900" b="1">
              <a:latin typeface="David" panose="020E0502060401010101" pitchFamily="34" charset="-79"/>
              <a:cs typeface="David" panose="020E0502060401010101" pitchFamily="34" charset="-79"/>
            </a:rPr>
            <a:t>התפלגות</a:t>
          </a:r>
          <a:r>
            <a:rPr lang="he-IL" sz="900" b="1" baseline="0">
              <a:latin typeface="David" panose="020E0502060401010101" pitchFamily="34" charset="-79"/>
              <a:cs typeface="David" panose="020E0502060401010101" pitchFamily="34" charset="-79"/>
            </a:rPr>
            <a:t> תיק הנכסים, דצמבר 2018</a:t>
          </a:r>
          <a:endParaRPr lang="he-IL" sz="900" b="1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0.28542</cdr:x>
      <cdr:y>0.29189</cdr:y>
    </cdr:from>
    <cdr:to>
      <cdr:x>0.70918</cdr:x>
      <cdr:y>0.7057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366504" y="321588"/>
          <a:ext cx="544134" cy="4558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he-IL" sz="9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סה"כ</a:t>
          </a:r>
          <a:r>
            <a:rPr lang="he-IL" sz="900" b="1" baseline="0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3.7 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he-IL" sz="9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טריליוני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r>
            <a:rPr lang="he-IL" sz="900" b="1">
              <a:effectLst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 ש"ח</a:t>
          </a:r>
          <a:endParaRPr lang="he-IL" sz="900">
            <a:effectLst/>
            <a:latin typeface="David" panose="020E0502060401010101" pitchFamily="34" charset="-79"/>
            <a:cs typeface="David" panose="020E0502060401010101" pitchFamily="34" charset="-79"/>
          </a:endParaRPr>
        </a:p>
        <a:p xmlns:a="http://schemas.openxmlformats.org/drawingml/2006/main">
          <a:pPr algn="ctr"/>
          <a:endParaRPr lang="he-IL" sz="9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488;&#1490;&#1507;%20&#1505;&#1496;&#1496;&#1497;&#1505;&#1496;&#1497;&#1511;&#1492;%20-%202/&#1497;&#1495;&#1497;&#1491;&#1514;%20&#1489;&#1504;&#1511;&#1488;&#1493;&#1514;%20&#1513;&#1493;&#1511;%20&#1492;&#1492;&#1493;&#1503;%20&#1493;&#1489;&#1497;&#1496;&#1493;&#1495;%20-%201/&#1514;&#1497;&#1511;%20&#1504;&#1499;&#1505;&#1497;&#1501;/&#1514;&#1497;&#1511;%20&#1492;&#1504;&#1499;&#1505;&#1497;&#1501;%20&#1502;&#1489;&#1496;%20&#1505;&#1496;&#1496;&#1497;&#1505;&#1496;&#1497;/2018/&#1490;&#1512;&#1508;&#1497;&#1501;%20&#1505;&#1493;&#1508;&#1497;%20&#1506;&#1512;&#1499;&#1497;&#150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א'-1"/>
      <sheetName val="נתונים א'-1"/>
      <sheetName val="איור א'-2"/>
      <sheetName val="נתונים א'-2"/>
      <sheetName val="איור א'-3"/>
      <sheetName val="נתונים א'-3"/>
      <sheetName val="איור א'-4"/>
      <sheetName val="נתונים א'-4"/>
      <sheetName val="איור א'-5"/>
      <sheetName val="נתונים א'-5"/>
      <sheetName val="FAME Persistence2"/>
      <sheetName val="איור א'-6"/>
      <sheetName val="נתונים א'-6"/>
      <sheetName val="איור א'-7"/>
      <sheetName val="נתונים א'-7"/>
      <sheetName val="איור א'-8"/>
      <sheetName val="נתונים א'-8"/>
      <sheetName val="איור א'-9"/>
      <sheetName val="נתונים א'-9"/>
      <sheetName val="איור א'-10"/>
      <sheetName val="נתונים א'-10"/>
      <sheetName val="איור א'-11"/>
      <sheetName val="נתונים א'-11"/>
      <sheetName val="איור א'-12"/>
      <sheetName val="נתונים א'-12"/>
      <sheetName val="איור א'-13"/>
      <sheetName val="נתונים א'-13"/>
      <sheetName val="איור א'-14"/>
      <sheetName val="נתונים א'-14"/>
      <sheetName val="אופציה נוספת לקרנות -15"/>
      <sheetName val="איור א'-15"/>
      <sheetName val="נתונים א'-15"/>
      <sheetName val="איור א'-16"/>
      <sheetName val="נתונים א'-16"/>
      <sheetName val="איור א'-17"/>
      <sheetName val="נתונים א'-17"/>
      <sheetName val="לוח אינדיקטורים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">
          <cell r="B1" t="str">
            <v>יתרת המזומן והעו"ש</v>
          </cell>
          <cell r="C1" t="str">
            <v>יתרת הפיקדונות</v>
          </cell>
          <cell r="D1" t="str">
            <v>שיעור השינוי השנתי - המזומן והעו"ש (ציר ימני)</v>
          </cell>
          <cell r="E1" t="str">
            <v>שיעור השינוי השנתי - הפיקדונות (ציר ימני)</v>
          </cell>
        </row>
        <row r="2">
          <cell r="A2">
            <v>39813</v>
          </cell>
        </row>
        <row r="3">
          <cell r="A3">
            <v>40178</v>
          </cell>
          <cell r="B3">
            <v>105.02</v>
          </cell>
          <cell r="C3">
            <v>624.83000000000004</v>
          </cell>
          <cell r="D3">
            <v>38.713512085589755</v>
          </cell>
          <cell r="E3">
            <v>0.45498392282958822</v>
          </cell>
        </row>
        <row r="4">
          <cell r="A4">
            <v>40543</v>
          </cell>
          <cell r="B4">
            <v>109.66999999999999</v>
          </cell>
          <cell r="C4">
            <v>660.54000000000008</v>
          </cell>
          <cell r="D4">
            <v>4.4277280517996509</v>
          </cell>
          <cell r="E4">
            <v>5.7151545220299971</v>
          </cell>
        </row>
        <row r="5">
          <cell r="A5">
            <v>40908</v>
          </cell>
          <cell r="B5">
            <v>110.89000000000001</v>
          </cell>
          <cell r="C5">
            <v>748.29</v>
          </cell>
          <cell r="D5">
            <v>1.1124281936719438</v>
          </cell>
          <cell r="E5">
            <v>13.284585339267863</v>
          </cell>
        </row>
        <row r="6">
          <cell r="A6">
            <v>41274</v>
          </cell>
          <cell r="B6">
            <v>125.78</v>
          </cell>
          <cell r="C6">
            <v>789.39</v>
          </cell>
          <cell r="D6">
            <v>13.427721165118566</v>
          </cell>
          <cell r="E6">
            <v>5.4925229523313135</v>
          </cell>
        </row>
        <row r="7">
          <cell r="A7">
            <v>41639</v>
          </cell>
          <cell r="B7">
            <v>145.5</v>
          </cell>
          <cell r="C7">
            <v>803.17</v>
          </cell>
          <cell r="D7">
            <v>15.678168230243283</v>
          </cell>
          <cell r="E7">
            <v>1.7456517057474752</v>
          </cell>
        </row>
        <row r="8">
          <cell r="A8">
            <v>42004</v>
          </cell>
          <cell r="B8">
            <v>198.37</v>
          </cell>
          <cell r="C8">
            <v>822.85</v>
          </cell>
          <cell r="D8">
            <v>36.336769759450171</v>
          </cell>
          <cell r="E8">
            <v>2.4502907230100845</v>
          </cell>
        </row>
        <row r="9">
          <cell r="A9">
            <v>42369</v>
          </cell>
          <cell r="B9">
            <v>275.58</v>
          </cell>
          <cell r="C9">
            <v>844.71</v>
          </cell>
          <cell r="D9">
            <v>38.922216060896297</v>
          </cell>
          <cell r="E9">
            <v>2.656620283162181</v>
          </cell>
        </row>
        <row r="10">
          <cell r="A10">
            <v>42735</v>
          </cell>
          <cell r="B10">
            <v>326.57000000000005</v>
          </cell>
          <cell r="C10">
            <v>886.04999999999984</v>
          </cell>
          <cell r="D10">
            <v>18.502794106974395</v>
          </cell>
          <cell r="E10">
            <v>4.8939872855772837</v>
          </cell>
        </row>
        <row r="11">
          <cell r="A11">
            <v>43100</v>
          </cell>
          <cell r="B11">
            <v>362.68</v>
          </cell>
          <cell r="C11">
            <v>906.29</v>
          </cell>
          <cell r="D11">
            <v>11.057353706709105</v>
          </cell>
          <cell r="E11">
            <v>2.2842954686530303</v>
          </cell>
        </row>
        <row r="12">
          <cell r="A12">
            <v>43465</v>
          </cell>
          <cell r="B12">
            <v>406.09999999999997</v>
          </cell>
          <cell r="C12">
            <v>897.0300000000002</v>
          </cell>
          <cell r="D12">
            <v>11.971986324032201</v>
          </cell>
          <cell r="E12">
            <v>-1.0217480056052386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מרדכי אילן" refreshedDate="43527.420271296294" createdVersion="4" refreshedVersion="4" minRefreshableVersion="3" recordCount="8">
  <cacheSource type="worksheet">
    <worksheetSource ref="E1:H9" sheet="נתונים א'-17"/>
  </cacheSource>
  <cacheFields count="4">
    <cacheField name="נכס" numFmtId="0">
      <sharedItems count="4">
        <s v="תעודות סל (כיום קרנות סל)"/>
        <s v="קרנות מחקות"/>
        <s v="קרנות סל" u="1"/>
        <s v="תעודות סל (קרנות סל)" u="1"/>
      </sharedItems>
    </cacheField>
    <cacheField name="תקופה" numFmtId="0">
      <sharedItems containsMixedTypes="1" containsNumber="1" containsInteger="1" minValue="2013" maxValue="2018" count="4">
        <n v="2013"/>
        <s v="תנועה"/>
        <s v="מחיר"/>
        <n v="2018"/>
      </sharedItems>
    </cacheField>
    <cacheField name="יתרה" numFmtId="169">
      <sharedItems containsSemiMixedTypes="0" containsString="0" containsNumber="1" minValue="3.6430527000000001" maxValue="108.69163203101552"/>
    </cacheField>
    <cacheField name="בסיס" numFmtId="169">
      <sharedItems containsSemiMixedTypes="0" containsString="0" containsNumber="1" minValue="0" maxValue="83.96641074230238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ניב שינהר" refreshedDate="43529.420037268515" createdVersion="4" refreshedVersion="4" minRefreshableVersion="3" recordCount="5">
  <cacheSource type="worksheet">
    <worksheetSource ref="C1:F6" sheet="נתונים א'-15"/>
  </cacheSource>
  <cacheFields count="4">
    <cacheField name="קבוצת השקעה" numFmtId="0">
      <sharedItems count="10">
        <s v="אג&quot;ח בארץ"/>
        <s v="מניות בארץ"/>
        <s v="אג&quot;ח בחו&quot;ל"/>
        <s v="מניות בחו&quot;ל"/>
        <s v="אחר"/>
        <s v="אגח בארץ" u="1"/>
        <s v="אג&quot;ח בארץ2" u="1"/>
        <s v="אג&quot;ח באר" u="1"/>
        <s v="אג&quot;חבארץ" u="1"/>
        <s v="אג&quot;ח " u="1"/>
      </sharedItems>
    </cacheField>
    <cacheField name="קרנות רגילות" numFmtId="169">
      <sharedItems containsSemiMixedTypes="0" containsString="0" containsNumber="1" minValue="6.7844912000000006" maxValue="65"/>
    </cacheField>
    <cacheField name="קרנות מחקות" numFmtId="169">
      <sharedItems containsSemiMixedTypes="0" containsString="0" containsNumber="1" minValue="0.13271209999999997" maxValue="16.5727452"/>
    </cacheField>
    <cacheField name="קרנות סל" numFmtId="169">
      <sharedItems containsSemiMixedTypes="0" containsString="0" containsNumber="1" minValue="0.87807830000000009" maxValue="39.92287529999999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הדר גוטסמן" refreshedDate="43534.596603935184" createdVersion="4" refreshedVersion="4" minRefreshableVersion="3" recordCount="8">
  <cacheSource type="worksheet">
    <worksheetSource ref="E1:H9" sheet="נתונים א'-6"/>
  </cacheSource>
  <cacheFields count="4">
    <cacheField name="נכס" numFmtId="0">
      <sharedItems count="8">
        <s v=" הגופים המוסדיים"/>
        <s v="הציבור במישרין"/>
        <s v="ציבור במישרין (כולל ק' נאמנות)" u="1"/>
        <s v="ציבור במישרין" u="1"/>
        <s v="מוסדיים" u="1"/>
        <s v=" הגופים מוסדיים" u="1"/>
        <s v="ציבור" u="1"/>
        <s v="ציבור במישרין (כולל קרנות נאמנות)" u="1"/>
      </sharedItems>
    </cacheField>
    <cacheField name="תקופה" numFmtId="0">
      <sharedItems containsMixedTypes="1" containsNumber="1" containsInteger="1" minValue="2017" maxValue="2018" count="6">
        <s v="היתרה 12/2017"/>
        <s v="התנועה"/>
        <s v="מחיר"/>
        <s v="היתרה 12/2018"/>
        <n v="2018" u="1"/>
        <n v="2017" u="1"/>
      </sharedItems>
    </cacheField>
    <cacheField name="יתרה" numFmtId="169">
      <sharedItems containsSemiMixedTypes="0" containsString="0" containsNumber="1" minValue="0.8326588141950868" maxValue="200.87260952400001"/>
    </cacheField>
    <cacheField name="בסיס" numFmtId="169">
      <sharedItems containsSemiMixedTypes="0" containsString="0" containsNumber="1" minValue="0" maxValue="200.8726095240000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invalid="1" saveData="0" refreshOnLoad="1" refreshedBy="הדר גוטסמן" refreshedDate="43536.346467939817" backgroundQuery="1" createdVersion="3" refreshedVersion="4" minRefreshableVersion="3" recordCount="0" tupleCache="1" supportSubquery="1" supportAdvancedDrill="1">
  <cacheSource type="external" connectionId="1"/>
  <cacheFields count="4">
    <cacheField name="[DimFundSeif].[CODE SEIF].[CODE SEIF]" caption="קוד סעיף" numFmtId="0" hierarchy="17" level="1">
      <sharedItems count="17">
        <s v="[DimFundSeif].[CODE SEIF].&amp;[C3CC]" c="C3CC"/>
        <s v="[DimFundSeif].[CODE SEIF].&amp;[C3CA]" c="C3CA"/>
        <s v="[DimFundSeif].[CODE SEIF].&amp;[C4A2]" c="C4A2"/>
        <s v="[DimFundSeif].[CODE SEIF].&amp;[C4B]" c="C4B"/>
        <s v="[DimFundSeif].[CODE SEIF].&amp;[C2EA]" c="C2EA"/>
        <s v="[DimFundSeif].[CODE SEIF].&amp;[C3CB]" c="C3CB"/>
        <s v="[DimFundSeif].[CODE SEIF].&amp;[C7C]" c="C7C"/>
        <s v="[DimFundSeif].[CODE SEIF].&amp;[C2D]" c="C2D"/>
        <s v="[DimFundSeif].[CODE SEIF].&amp;[C2BB]" c="C2BB"/>
        <s v="[DimFundSeif].[CODE SEIF].&amp;[C1AC]" c="C1AC"/>
        <s v="[DimFundSeif].[CODE SEIF].&amp;[C]" c="C"/>
        <s v="[DimFundSeif].[CODE SEIF].&amp;[C4E]" c="C4E"/>
        <s v="[DimFundSeif].[CODE SEIF].&amp;[C7A]" c="C7A"/>
        <s v="[DimFundSeif].[CODE SEIF].&amp;[C4A1]" c="C4A1"/>
        <s v="[DimFundSeif].[CODE SEIF].&amp;[C1AA]" c="C1AA"/>
        <s v="[DimFundSeif].[CODE SEIF].&amp;[C2BA]" c="C2BA"/>
        <s v="[DimFundSeif].[CODE SEIF].&amp;[C5E]" c="C5E"/>
      </sharedItems>
    </cacheField>
    <cacheField name="[Measures].[MeasuresLevel]" caption="MeasuresLevel" numFmtId="0" hierarchy="34">
      <sharedItems count="1">
        <s v="[Measures].[AMOUNT]" c="ערך חודשי"/>
      </sharedItems>
    </cacheField>
    <cacheField name="[DimTime].[Hierarchy].[Year]" caption="שנה" numFmtId="0" hierarchy="27" level="1">
      <sharedItems containsSemiMixedTypes="0" containsString="0"/>
    </cacheField>
    <cacheField name="[DimTime].[Hierarchy].[Month]" caption="חודש" numFmtId="0" hierarchy="27" level="2">
      <sharedItems count="11">
        <s v="[DimTime].[Hierarchy].[Month].&amp;[201012]" c="2010/12"/>
        <s v="[DimTime].[Hierarchy].[Month].&amp;[200812]" c="2008/12"/>
        <s v="[DimTime].[Hierarchy].[Month].&amp;[201412]" c="2014/12"/>
        <s v="[DimTime].[Hierarchy].[Month].&amp;[201112]" c="2011/12"/>
        <s v="[DimTime].[Hierarchy].[Month].&amp;[200912]" c="2009/12"/>
        <s v="[DimTime].[Hierarchy].[Month].&amp;[201612]" c="2016/12"/>
        <s v="[DimTime].[Hierarchy].[Month].&amp;[201709]" c="2017/09"/>
        <s v="[DimTime].[Hierarchy].[Month].&amp;[201512]" c="2015/12"/>
        <s v="[DimTime].[Hierarchy].[Month].&amp;[201312]" c="2013/12"/>
        <s v="[DimTime].[Hierarchy].[Month].&amp;[201212]" c="2012/12"/>
        <s v="[DimTime].[Hierarchy].[Month].&amp;[201809]" c="2018/09"/>
      </sharedItems>
    </cacheField>
  </cacheFields>
  <cacheHierarchies count="73">
    <cacheHierarchy uniqueName="[DimFundCatalog].[ExposureForeignCurrency]" caption="חשיפה למט&quot;ח" attribute="1" defaultMemberUniqueName="[DimFundCatalog].[ExposureForeignCurrency].[All]" allUniqueName="[DimFundCatalog].[ExposureForeignCurrency].[All]" dimensionUniqueName="[DimFundCatalog]" displayFolder="" count="2" unbalanced="0"/>
    <cacheHierarchy uniqueName="[DimFundCatalog].[ExposureShare]" caption="חשיפה למניות" attribute="1" defaultMemberUniqueName="[DimFundCatalog].[ExposureShare].[All]" allUniqueName="[DimFundCatalog].[ExposureShare].[All]" dimensionUniqueName="[DimFundCatalog]" displayFolder="" count="2" unbalanced="0"/>
    <cacheHierarchy uniqueName="[DimFundCatalog].[FundName]" caption="שם קרן" attribute="1" defaultMemberUniqueName="[DimFundCatalog].[FundName].[All]" allUniqueName="[DimFundCatalog].[FundName].[All]" dimensionUniqueName="[DimFundCatalog]" displayFolder="" count="2" unbalanced="0"/>
    <cacheHierarchy uniqueName="[DimFundCatalog].[FundNumber]" caption="מספר קרן" attribute="1" defaultMemberUniqueName="[DimFundCatalog].[FundNumber].[All]" allUniqueName="[DimFundCatalog].[FundNumber].[All]" dimensionUniqueName="[DimFundCatalog]" displayFolder="" count="2" unbalanced="0"/>
    <cacheHierarchy uniqueName="[DimFundCatalog].[InvestmentGroup]" caption="קבוצת השקעה" attribute="1" defaultMemberUniqueName="[DimFundCatalog].[InvestmentGroup].[All]" allUniqueName="[DimFundCatalog].[InvestmentGroup].[All]" dimensionUniqueName="[DimFundCatalog]" displayFolder="" count="2" unbalanced="0"/>
    <cacheHierarchy uniqueName="[DimFundCatalog].[InvestmentHierarchy]" caption="מדיניות השקעה" defaultMemberUniqueName="[DimFundCatalog].[InvestmentHierarchy].[All]" allUniqueName="[DimFundCatalog].[InvestmentHierarchy].[All]" dimensionUniqueName="[DimFundCatalog]" displayFolder="" count="3" unbalanced="0"/>
    <cacheHierarchy uniqueName="[DimFundCatalog].[InvestmentPolicy]" caption="מדיניות השקעה" attribute="1" defaultMemberUniqueName="[DimFundCatalog].[InvestmentPolicy].[All]" allUniqueName="[DimFundCatalog].[InvestmentPolicy].[All]" dimensionUniqueName="[DimFundCatalog]" displayFolder="" count="2" unbalanced="0"/>
    <cacheHierarchy uniqueName="[DimFundCatalog].[InvestmentPolicyCode]" caption="קוד מדיניות השקעה" attribute="1" defaultMemberUniqueName="[DimFundCatalog].[InvestmentPolicyCode].[All]" allUniqueName="[DimFundCatalog].[InvestmentPolicyCode].[All]" dimensionUniqueName="[DimFundCatalog]" displayFolder="" count="2" unbalanced="0"/>
    <cacheHierarchy uniqueName="[DimFundCatalog].[IsLastVesrion]" caption="גירסה אחרונה" attribute="1" defaultMemberUniqueName="[DimFundCatalog].[IsLastVesrion].[All]" allUniqueName="[DimFundCatalog].[IsLastVesrion].[All]" dimensionUniqueName="[DimFundCatalog]" displayFolder="" count="2" unbalanced="0"/>
    <cacheHierarchy uniqueName="[DimFundCatalog].[ManagmentNameFromCompanyReports]" caption="שם חברה מדיווחי חברות" attribute="1" defaultMemberUniqueName="[DimFundCatalog].[ManagmentNameFromCompanyReports].[All]" allUniqueName="[DimFundCatalog].[ManagmentNameFromCompanyReports].[All]" dimensionUniqueName="[DimFundCatalog]" displayFolder="" count="2" unbalanced="0"/>
    <cacheHierarchy uniqueName="[DimFundCatalog].[ManagmentNumFromCompanyReports]" caption="מספר חברה מדיווחי חברות" attribute="1" defaultMemberUniqueName="[DimFundCatalog].[ManagmentNumFromCompanyReports].[All]" allUniqueName="[DimFundCatalog].[ManagmentNumFromCompanyReports].[All]" dimensionUniqueName="[DimFundCatalog]" displayFolder="" count="2" unbalanced="0"/>
    <cacheHierarchy uniqueName="[DimFundCatalog].[MangerName]" caption="שם מנהל קרן" attribute="1" defaultMemberUniqueName="[DimFundCatalog].[MangerName].[All]" allUniqueName="[DimFundCatalog].[MangerName].[All]" dimensionUniqueName="[DimFundCatalog]" displayFolder="" count="2" unbalanced="0"/>
    <cacheHierarchy uniqueName="[DimFundCatalog].[Merchantability]" caption="סחירות" attribute="1" defaultMemberUniqueName="[DimFundCatalog].[Merchantability].[All]" allUniqueName="[DimFundCatalog].[Merchantability].[All]" dimensionUniqueName="[DimFundCatalog]" displayFolder="" count="2" unbalanced="0"/>
    <cacheHierarchy uniqueName="[DimFundCatalog].[SubType]" caption="תת סוג" attribute="1" defaultMemberUniqueName="[DimFundCatalog].[SubType].[All]" allUniqueName="[DimFundCatalog].[SubType].[All]" dimensionUniqueName="[DimFundCatalog]" displayFolder="" count="2" unbalanced="0"/>
    <cacheHierarchy uniqueName="[DimFundCatalog].[TaxClassification]" caption="מעמד מס" attribute="1" defaultMemberUniqueName="[DimFundCatalog].[TaxClassification].[All]" allUniqueName="[DimFundCatalog].[TaxClassification].[All]" dimensionUniqueName="[DimFundCatalog]" displayFolder="" count="2" unbalanced="0"/>
    <cacheHierarchy uniqueName="[DimFundCatalog].[TrackingFund]" caption="קרן מחקה" attribute="1" defaultMemberUniqueName="[DimFundCatalog].[TrackingFund].[All]" allUniqueName="[DimFundCatalog].[TrackingFund].[All]" dimensionUniqueName="[DimFundCatalog]" displayFolder="" count="2" unbalanced="0"/>
    <cacheHierarchy uniqueName="[DimFundCatalog].[TradeCurrency]" caption="מטבע מסחר" attribute="1" defaultMemberUniqueName="[DimFundCatalog].[TradeCurrency].[All]" allUniqueName="[DimFundCatalog].[TradeCurrency].[All]" dimensionUniqueName="[DimFundCatalog]" displayFolder="" count="2" unbalanced="0"/>
    <cacheHierarchy uniqueName="[DimFundSeif].[CODE SEIF]" caption="קוד סעיף" attribute="1" keyAttribute="1" defaultMemberUniqueName="[DimFundSeif].[CODE SEIF].[All]" allUniqueName="[DimFundSeif].[CODE SEIF].[All]" dimensionUniqueName="[DimFundSeif]" displayFolder="" count="2" unbalanced="0">
      <fieldsUsage count="2">
        <fieldUsage x="-1"/>
        <fieldUsage x="0"/>
      </fieldsUsage>
    </cacheHierarchy>
    <cacheHierarchy uniqueName="[DimFundSeif].[DATE END]" caption="תאריך סיום" attribute="1" defaultMemberUniqueName="[DimFundSeif].[DATE END].[All]" allUniqueName="[DimFundSeif].[DATE END].[All]" dimensionUniqueName="[DimFundSeif]" displayFolder="" count="2" unbalanced="0"/>
    <cacheHierarchy uniqueName="[DimFundSeif].[ISSUER ID]" caption="מנפיק" attribute="1" defaultMemberUniqueName="[DimFundSeif].[ISSUER ID].[All]" allUniqueName="[DimFundSeif].[ISSUER ID].[All]" dimensionUniqueName="[DimFundSeif]" displayFolder="" count="2" unbalanced="0"/>
    <cacheHierarchy uniqueName="[DimFundSeif].[LINKAGE ID]" caption="הצמדה" attribute="1" defaultMemberUniqueName="[DimFundSeif].[LINKAGE ID].[All]" allUniqueName="[DimFundSeif].[LINKAGE ID].[All]" dimensionUniqueName="[DimFundSeif]" displayFolder="" count="2" unbalanced="0"/>
    <cacheHierarchy uniqueName="[DimFundSeif].[LOCATION ID]" caption="מיקום" attribute="1" defaultMemberUniqueName="[DimFundSeif].[LOCATION ID].[All]" allUniqueName="[DimFundSeif].[LOCATION ID].[All]" dimensionUniqueName="[DimFundSeif]" displayFolder="" count="2" unbalanced="0"/>
    <cacheHierarchy uniqueName="[DimFundSeif].[MERCH ID]" caption="סחירות" attribute="1" defaultMemberUniqueName="[DimFundSeif].[MERCH ID].[All]" allUniqueName="[DimFundSeif].[MERCH ID].[All]" dimensionUniqueName="[DimFundSeif]" displayFolder="" count="2" unbalanced="0"/>
    <cacheHierarchy uniqueName="[DimFundSeif].[SEIF]" caption="סעיף" attribute="1" defaultMemberUniqueName="[DimFundSeif].[SEIF].[All]" allUniqueName="[DimFundSeif].[SEIF].[All]" dimensionUniqueName="[DimFundSeif]" displayFolder="" count="2" unbalanced="0"/>
    <cacheHierarchy uniqueName="[DimFundSeif].[TYPE SEC ID]" caption="סוג נייר" attribute="1" defaultMemberUniqueName="[DimFundSeif].[TYPE SEC ID].[All]" allUniqueName="[DimFundSeif].[TYPE SEC ID].[All]" dimensionUniqueName="[DimFundSeif]" displayFolder="" count="2" unbalanced="0"/>
    <cacheHierarchy uniqueName="[DimFundSeif].[TYPE TRANSACTION ID]" caption="סוג תנועה" attribute="1" defaultMemberUniqueName="[DimFundSeif].[TYPE TRANSACTION ID].[All]" allUniqueName="[DimFundSeif].[TYPE TRANSACTION ID].[All]" dimensionUniqueName="[DimFundSeif]" displayFolder="" count="2" unbalanced="0"/>
    <cacheHierarchy uniqueName="[DimTime].[Date_Value]" caption="יום" attribute="1" time="1" keyAttribute="1" defaultMemberUniqueName="[DimTime].[Date_Value].[All]" allUniqueName="[DimTime].[Date_Value].[All]" dimensionUniqueName="[DimTime]" displayFolder="" count="2" memberValueDatatype="130" unbalanced="0"/>
    <cacheHierarchy uniqueName="[DimTime].[Hierarchy]" caption="יום-חודש-שנה" time="1" defaultMemberUniqueName="[DimTime].[Hierarchy].[All]" allUniqueName="[DimTime].[Hierarchy].[All]" dimensionUniqueName="[DimTime]" displayFolder="" count="4" unbalanced="0">
      <fieldsUsage count="3">
        <fieldUsage x="-1"/>
        <fieldUsage x="2"/>
        <fieldUsage x="3"/>
      </fieldsUsage>
    </cacheHierarchy>
    <cacheHierarchy uniqueName="[DimTime].[Hierarchy 1]" caption="שנה-שבוע-יום" time="1" defaultMemberUniqueName="[DimTime].[Hierarchy 1].[All]" allUniqueName="[DimTime].[Hierarchy 1].[All]" dimensionUniqueName="[DimTime]" displayFolder="" count="4" unbalanced="0"/>
    <cacheHierarchy uniqueName="[DimTime].[Is Last 2 Months]" caption="חודשיים אחרונים" attribute="1" time="1" defaultMemberUniqueName="[DimTime].[Is Last 2 Months].[All]" allUniqueName="[DimTime].[Is Last 2 Months].[All]" dimensionUniqueName="[DimTime]" displayFolder="" count="2" unbalanced="0"/>
    <cacheHierarchy uniqueName="[DimTime].[Is Last 5 Weeks]" caption="חמישה שבועות אחרונים" attribute="1" time="1" defaultMemberUniqueName="[DimTime].[Is Last 5 Weeks].[All]" allUniqueName="[DimTime].[Is Last 5 Weeks].[All]" dimensionUniqueName="[DimTime]" displayFolder="" count="2" unbalanced="0"/>
    <cacheHierarchy uniqueName="[DimTime].[Month]" caption="חודש" attribute="1" time="1" defaultMemberUniqueName="[DimTime].[Month].[All]" allUniqueName="[DimTime].[Month].[All]" allCaption="All" dimensionUniqueName="[DimTime]" displayFolder="" count="2" unbalanced="0"/>
    <cacheHierarchy uniqueName="[DimTime].[Week]" caption="שבוע" attribute="1" time="1" defaultMemberUniqueName="[DimTime].[Week].[All]" allUniqueName="[DimTime].[Week].[All]" dimensionUniqueName="[DimTime]" displayFolder="" count="2" unbalanced="0"/>
    <cacheHierarchy uniqueName="[DimTime].[Year]" caption="שנה" attribute="1" time="1" defaultMemberUniqueName="[DimTime].[Year].[All]" allUniqueName="[DimTime].[Year].[All]" dimensionUniqueName="[DimTime]" displayFolder="" count="2" unbalanced="0"/>
    <cacheHierarchy uniqueName="[Measures]" caption="Measures" attribute="1" keyAttribute="1" defaultMemberUniqueName="[Measures].[Actual_Sale_Price]" dimensionUniqueName="[Measures]" displayFolder="" measures="1" count="1" unbalanced="0">
      <fieldsUsage count="1">
        <fieldUsage x="1"/>
      </fieldsUsage>
    </cacheHierarchy>
    <cacheHierarchy uniqueName="[DimFundCatalog].[VER GK]" caption="מספר גירסה" attribute="1" keyAttribute="1" defaultMemberUniqueName="[DimFundCatalog].[VER GK].[All]" allUniqueName="[DimFundCatalog].[VER GK].[All]" dimensionUniqueName="[DimFundCatalog]" displayFolder="" count="2" unbalanced="0" hidden="1"/>
    <cacheHierarchy uniqueName="[DimFundCatalog].[VerEndDate]" caption="תאריך סיום גירסה" attribute="1" defaultMemberUniqueName="[DimFundCatalog].[VerEndDate].[All]" allUniqueName="[DimFundCatalog].[VerEndDate].[All]" dimensionUniqueName="[DimFundCatalog]" displayFolder="" count="2" unbalanced="0" hidden="1"/>
    <cacheHierarchy uniqueName="[DimFundCatalog].[VerStartDate]" caption="תאריך תחילת גירסה" attribute="1" defaultMemberUniqueName="[DimFundCatalog].[VerStartDate].[All]" allUniqueName="[DimFundCatalog].[VerStartDate].[All]" dimensionUniqueName="[DimFundCatalog]" displayFolder="" count="2" unbalanced="0" hidden="1"/>
    <cacheHierarchy uniqueName="[DimFundCatalog1].[ExposeForeignCurrency]" caption="חשיפה למט&quot;ח" attribute="1" defaultMemberUniqueName="[DimFundCatalog1].[ExposeForeignCurrency].[All]" allUniqueName="[DimFundCatalog1].[ExposeForeignCurrency].[All]" dimensionUniqueName="[DimFundCatalog1]" displayFolder="" count="2" unbalanced="0" hidden="1"/>
    <cacheHierarchy uniqueName="[DimFundCatalog1].[ExposeShare]" caption="חשיפה למניות" attribute="1" defaultMemberUniqueName="[DimFundCatalog1].[ExposeShare].[All]" allUniqueName="[DimFundCatalog1].[ExposeShare].[All]" dimensionUniqueName="[DimFundCatalog1]" displayFolder="" count="2" unbalanced="0" hidden="1"/>
    <cacheHierarchy uniqueName="[DimFundCatalog1].[fund_date]" caption="מספר גירסה ותאריך" attribute="1" keyAttribute="1" defaultMemberUniqueName="[DimFundCatalog1].[fund_date].[All]" allUniqueName="[DimFundCatalog1].[fund_date].[All]" dimensionUniqueName="[DimFundCatalog1]" displayFolder="" count="2" unbalanced="0" hidden="1"/>
    <cacheHierarchy uniqueName="[DimFundCatalog1].[FundName]" caption="שם קרן" attribute="1" defaultMemberUniqueName="[DimFundCatalog1].[FundName].[All]" allUniqueName="[DimFundCatalog1].[FundName].[All]" dimensionUniqueName="[DimFundCatalog1]" displayFolder="" count="2" unbalanced="0" hidden="1"/>
    <cacheHierarchy uniqueName="[DimFundCatalog1].[FundNumber]" caption="מספר קרן" attribute="1" defaultMemberUniqueName="[DimFundCatalog1].[FundNumber].[All]" allUniqueName="[DimFundCatalog1].[FundNumber].[All]" dimensionUniqueName="[DimFundCatalog1]" displayFolder="" count="2" unbalanced="0" hidden="1"/>
    <cacheHierarchy uniqueName="[DimFundCatalog1].[InvestmentGroup]" caption="קבוצת השקעה" attribute="1" defaultMemberUniqueName="[DimFundCatalog1].[InvestmentGroup].[All]" allUniqueName="[DimFundCatalog1].[InvestmentGroup].[All]" dimensionUniqueName="[DimFundCatalog1]" displayFolder="" count="2" unbalanced="0" hidden="1"/>
    <cacheHierarchy uniqueName="[DimFundCatalog1].[InvestmentHierarchy]" caption="מדיניות השקעה" defaultMemberUniqueName="[DimFundCatalog1].[InvestmentHierarchy].[All]" allUniqueName="[DimFundCatalog1].[InvestmentHierarchy].[All]" dimensionUniqueName="[DimFundCatalog1]" displayFolder="" count="3" unbalanced="0" hidden="1"/>
    <cacheHierarchy uniqueName="[DimFundCatalog1].[InvestmentPolicy]" caption="מדיניות השקעה" attribute="1" defaultMemberUniqueName="[DimFundCatalog1].[InvestmentPolicy].[All]" allUniqueName="[DimFundCatalog1].[InvestmentPolicy].[All]" dimensionUniqueName="[DimFundCatalog1]" displayFolder="" count="2" unbalanced="0" hidden="1"/>
    <cacheHierarchy uniqueName="[DimFundCatalog1].[InvestmentPolicyCode]" caption="קוד מדיניות השקעה" attribute="1" defaultMemberUniqueName="[DimFundCatalog1].[InvestmentPolicyCode].[All]" allUniqueName="[DimFundCatalog1].[InvestmentPolicyCode].[All]" dimensionUniqueName="[DimFundCatalog1]" displayFolder="" count="2" unbalanced="0" hidden="1"/>
    <cacheHierarchy uniqueName="[DimFundCatalog1].[IsLastVesrion]" caption="גירסה אחרונה" attribute="1" defaultMemberUniqueName="[DimFundCatalog1].[IsLastVesrion].[All]" allUniqueName="[DimFundCatalog1].[IsLastVesrion].[All]" dimensionUniqueName="[DimFundCatalog1]" displayFolder="" count="2" unbalanced="0" hidden="1"/>
    <cacheHierarchy uniqueName="[DimFundCatalog1].[ManagmentNameFromCompanyReports]" caption="שם חברה מדיווחי חברות" attribute="1" defaultMemberUniqueName="[DimFundCatalog1].[ManagmentNameFromCompanyReports].[All]" allUniqueName="[DimFundCatalog1].[ManagmentNameFromCompanyReports].[All]" dimensionUniqueName="[DimFundCatalog1]" displayFolder="" count="2" unbalanced="0" hidden="1"/>
    <cacheHierarchy uniqueName="[DimFundCatalog1].[ManagmentNumFromCompanyReports]" caption="מספר חברה מדיווחי חברות" attribute="1" defaultMemberUniqueName="[DimFundCatalog1].[ManagmentNumFromCompanyReports].[All]" allUniqueName="[DimFundCatalog1].[ManagmentNumFromCompanyReports].[All]" dimensionUniqueName="[DimFundCatalog1]" displayFolder="" count="2" unbalanced="0" hidden="1"/>
    <cacheHierarchy uniqueName="[DimFundCatalog1].[MangerName]" caption="שם מנהל קרן" attribute="1" defaultMemberUniqueName="[DimFundCatalog1].[MangerName].[All]" allUniqueName="[DimFundCatalog1].[MangerName].[All]" dimensionUniqueName="[DimFundCatalog1]" displayFolder="" count="2" unbalanced="0" hidden="1"/>
    <cacheHierarchy uniqueName="[DimFundCatalog1].[Merchantability]" caption="סחירות" attribute="1" defaultMemberUniqueName="[DimFundCatalog1].[Merchantability].[All]" allUniqueName="[DimFundCatalog1].[Merchantability].[All]" dimensionUniqueName="[DimFundCatalog1]" displayFolder="" count="2" unbalanced="0" hidden="1"/>
    <cacheHierarchy uniqueName="[DimFundCatalog1].[SubType]" caption="תת סוג" attribute="1" defaultMemberUniqueName="[DimFundCatalog1].[SubType].[All]" allUniqueName="[DimFundCatalog1].[SubType].[All]" dimensionUniqueName="[DimFundCatalog1]" displayFolder="" count="2" unbalanced="0" hidden="1"/>
    <cacheHierarchy uniqueName="[DimFundCatalog1].[TaxClassification]" caption="מעמד מס" attribute="1" defaultMemberUniqueName="[DimFundCatalog1].[TaxClassification].[All]" allUniqueName="[DimFundCatalog1].[TaxClassification].[All]" dimensionUniqueName="[DimFundCatalog1]" displayFolder="" count="2" unbalanced="0" hidden="1"/>
    <cacheHierarchy uniqueName="[DimFundCatalog1].[TrackingFund]" caption="קרן מחקה" attribute="1" defaultMemberUniqueName="[DimFundCatalog1].[TrackingFund].[All]" allUniqueName="[DimFundCatalog1].[TrackingFund].[All]" dimensionUniqueName="[DimFundCatalog1]" displayFolder="" count="2" unbalanced="0" hidden="1"/>
    <cacheHierarchy uniqueName="[DimFundCatalog1].[TradeCurrency]" caption="מטבע מסחר" attribute="1" defaultMemberUniqueName="[DimFundCatalog1].[TradeCurrency].[All]" allUniqueName="[DimFundCatalog1].[TradeCurrency].[All]" dimensionUniqueName="[DimFundCatalog1]" displayFolder="" count="2" unbalanced="0" hidden="1"/>
    <cacheHierarchy uniqueName="[DimFundCatalog1].[VerEndDate]" caption="תאריך סיום גירסה" attribute="1" defaultMemberUniqueName="[DimFundCatalog1].[VerEndDate].[All]" allUniqueName="[DimFundCatalog1].[VerEndDate].[All]" dimensionUniqueName="[DimFundCatalog1]" displayFolder="" count="2" unbalanced="0" hidden="1"/>
    <cacheHierarchy uniqueName="[DimFundCatalog1].[VerStartDate]" caption="תאריך תחילת גירסה" attribute="1" defaultMemberUniqueName="[DimFundCatalog1].[VerStartDate].[All]" allUniqueName="[DimFundCatalog1].[VerStartDate].[All]" dimensionUniqueName="[DimFundCatalog1]" displayFolder="" count="2" unbalanced="0" hidden="1"/>
    <cacheHierarchy uniqueName="[Measures].[Actual_Sale_Price]" caption="מחיר פדיון מקורי" measure="1" displayFolder="" measureGroup="SRV V FACT FUND" count="0"/>
    <cacheHierarchy uniqueName="[Measures].[Actual_Purchase_price]" caption="מחיר קנייה מקורי" measure="1" displayFolder="" measureGroup="SRV V FACT FUND" count="0"/>
    <cacheHierarchy uniqueName="[Measures].[Sale_Price]" caption="מחיר פדיון באגורות" measure="1" displayFolder="" measureGroup="SRV V FACT FUND" count="0"/>
    <cacheHierarchy uniqueName="[Measures].[Purchase_price]" caption="מחיר קנייה באגורות" measure="1" displayFolder="" measureGroup="SRV V FACT FUND" count="0"/>
    <cacheHierarchy uniqueName="[Measures].[Average_Price]" caption="מחיר יומי ממוצע" measure="1" displayFolder="" measureGroup="SRV V FACT FUND" count="0"/>
    <cacheHierarchy uniqueName="[Measures].[Balance]" caption="יתרה ביחידות קרן" measure="1" displayFolder="" measureGroup="SRV V FACT FUND" count="0"/>
    <cacheHierarchy uniqueName="[Measures].[Market_value]" caption="שווי קרן - יתרה במיליון ש&quot;ח" measure="1" displayFolder="" measureGroup="SRV V FACT FUND" count="0"/>
    <cacheHierarchy uniqueName="[Measures].[MSB]" caption="סך תנועות המכירה ביחידות קרן" measure="1" displayFolder="" measureGroup="SRV V FACT FUND" count="0"/>
    <cacheHierarchy uniqueName="[Measures].[MBP]" caption="סך תנועות הקנייה ביחידות קרן" measure="1" displayFolder="" measureGroup="SRV V FACT FUND" count="0"/>
    <cacheHierarchy uniqueName="[Measures].[Move_Sale]" caption="תנועות מכירה בש&quot;ח" measure="1" displayFolder="" measureGroup="SRV V FACT FUND" count="0"/>
    <cacheHierarchy uniqueName="[Measures].[Move_Purchase]" caption="תנועות קנייה בש&quot;ח" measure="1" displayFolder="" measureGroup="SRV V FACT FUND" count="0"/>
    <cacheHierarchy uniqueName="[Measures].[Net_Change]" caption="תנועה יומית נטו בש&quot;ח" measure="1" displayFolder="" measureGroup="SRV V FACT FUND" count="0"/>
    <cacheHierarchy uniqueName="[Measures].[AMOUNT]" caption="ערך חודשי" measure="1" displayFolder="" measureGroup="SRV V FACT FUND MONTH" count="0"/>
    <cacheHierarchy uniqueName="[Measures].[FUND Count]" caption="מספר קרנות" measure="1" displayFolder="" measureGroup="SRV V FACT FUND MONTH" count="0"/>
    <cacheHierarchy uniqueName="[Measures].[Weighted AVG]" caption="ממוצע משוקלל לפי סה&quot;כ נכסים" measure="1" displayFolder="" measureGroup="SRV V FACT FUND MONTH" count="0"/>
  </cacheHierarchies>
  <kpis count="0"/>
  <tupleCache>
    <entries count="187">
      <n v="1330251.0000000009">
        <tpls c="4">
          <tpl hier="17" item="0"/>
          <tpl fld="3" item="0"/>
          <tpl hier="31" item="4294967295"/>
          <tpl fld="1" item="0"/>
        </tpls>
      </n>
      <n v="3977358.3000000012">
        <tpls c="4">
          <tpl hier="17" item="1"/>
          <tpl fld="3" item="1"/>
          <tpl hier="31" item="4294967295"/>
          <tpl fld="1" item="0"/>
        </tpls>
      </n>
      <n v="659473.99999999965">
        <tpls c="4">
          <tpl hier="17" item="0"/>
          <tpl fld="3" item="2"/>
          <tpl hier="31" item="4294967295"/>
          <tpl fld="1" item="0"/>
        </tpls>
      </n>
      <n v="7940387.8000000007">
        <tpls c="4">
          <tpl hier="17" item="1"/>
          <tpl fld="3" item="3"/>
          <tpl hier="31" item="4294967295"/>
          <tpl fld="1" item="0"/>
        </tpls>
      </n>
      <n v="1181920">
        <tpls c="4">
          <tpl hier="17" item="0"/>
          <tpl fld="3" item="4"/>
          <tpl hier="31" item="4294967295"/>
          <tpl fld="1" item="0"/>
        </tpls>
      </n>
      <n v="28475356.399999999">
        <tpls c="4">
          <tpl hier="17" item="2"/>
          <tpl fld="3" item="5"/>
          <tpl hier="31" item="4294967295"/>
          <tpl fld="1" item="0"/>
        </tpls>
      </n>
      <n v="17524217.800000001">
        <tpls c="4">
          <tpl hier="17" item="2"/>
          <tpl fld="3" item="4"/>
          <tpl hier="31" item="4294967295"/>
          <tpl fld="1" item="0"/>
        </tpls>
      </n>
      <n v="23339518.800000001">
        <tpls c="4">
          <tpl hier="17" item="1"/>
          <tpl fld="3" item="6"/>
          <tpl hier="31" item="4294967295"/>
          <tpl fld="1" item="0"/>
        </tpls>
      </n>
      <n v="34099898.400000006">
        <tpls c="4">
          <tpl hier="17" item="2"/>
          <tpl fld="3" item="7"/>
          <tpl hier="31" item="4294967295"/>
          <tpl fld="1" item="0"/>
        </tpls>
      </n>
      <n v="771733.50000000035">
        <tpls c="4">
          <tpl hier="17" item="0"/>
          <tpl fld="3" item="8"/>
          <tpl hier="31" item="4294967295"/>
          <tpl fld="1" item="0"/>
        </tpls>
      </n>
      <n v="582113.60000000009">
        <tpls c="4">
          <tpl hier="17" item="0"/>
          <tpl fld="3" item="7"/>
          <tpl hier="31" item="4294967295"/>
          <tpl fld="1" item="0"/>
        </tpls>
      </n>
      <n v="7077304.9999999981">
        <tpls c="4">
          <tpl hier="17" item="1"/>
          <tpl fld="3" item="9"/>
          <tpl hier="31" item="4294967295"/>
          <tpl fld="1" item="0"/>
        </tpls>
      </n>
      <n v="20037582.400000002">
        <tpls c="4">
          <tpl hier="17" item="2"/>
          <tpl fld="3" item="9"/>
          <tpl hier="31" item="4294967295"/>
          <tpl fld="1" item="0"/>
        </tpls>
      </n>
      <n v="23610884.700000007">
        <tpls c="4">
          <tpl hier="17" item="3"/>
          <tpl fld="3" item="0"/>
          <tpl hier="31" item="4294967295"/>
          <tpl fld="1" item="0"/>
        </tpls>
      </n>
      <n v="24005346.5">
        <tpls c="4">
          <tpl hier="17" item="4"/>
          <tpl fld="3" item="2"/>
          <tpl hier="31" item="4294967295"/>
          <tpl fld="1" item="0"/>
        </tpls>
      </n>
      <n v="23854013.900000002">
        <tpls c="4">
          <tpl hier="17" item="4"/>
          <tpl fld="3" item="7"/>
          <tpl hier="31" item="4294967295"/>
          <tpl fld="1" item="0"/>
        </tpls>
      </n>
      <n v="11731102.699999996">
        <tpls c="4">
          <tpl hier="17" item="1"/>
          <tpl fld="3" item="2"/>
          <tpl hier="31" item="4294967295"/>
          <tpl fld="1" item="0"/>
        </tpls>
      </n>
      <n v="13574255.1">
        <tpls c="4">
          <tpl hier="17" item="4"/>
          <tpl fld="3" item="8"/>
          <tpl hier="31" item="4294967295"/>
          <tpl fld="1" item="0"/>
        </tpls>
      </n>
      <n v="12084.700000000003">
        <tpls c="4">
          <tpl hier="17" item="5"/>
          <tpl fld="3" item="8"/>
          <tpl hier="31" item="4294967295"/>
          <tpl fld="1" item="0"/>
        </tpls>
      </n>
      <n v="10201114.599999996">
        <tpls c="4">
          <tpl hier="17" item="1"/>
          <tpl fld="3" item="4"/>
          <tpl hier="31" item="4294967295"/>
          <tpl fld="1" item="0"/>
        </tpls>
      </n>
      <n v="11666384.199999994">
        <tpls c="4">
          <tpl hier="17" item="1"/>
          <tpl fld="3" item="8"/>
          <tpl hier="31" item="4294967295"/>
          <tpl fld="1" item="0"/>
        </tpls>
      </n>
      <n v="1008975.9000000001">
        <tpls c="4">
          <tpl hier="17" item="0"/>
          <tpl fld="3" item="6"/>
          <tpl hier="31" item="4294967295"/>
          <tpl fld="1" item="0"/>
        </tpls>
      </n>
      <n v="23580.000000000004">
        <tpls c="4">
          <tpl hier="17" item="5"/>
          <tpl fld="3" item="7"/>
          <tpl hier="31" item="4294967295"/>
          <tpl fld="1" item="0"/>
        </tpls>
      </n>
      <n v="843892.09999999974">
        <tpls c="4">
          <tpl hier="17" item="0"/>
          <tpl fld="3" item="3"/>
          <tpl hier="31" item="4294967295"/>
          <tpl fld="1" item="0"/>
        </tpls>
      </n>
      <n v="13493472.800000003">
        <tpls c="4">
          <tpl hier="17" item="1"/>
          <tpl fld="3" item="0"/>
          <tpl hier="31" item="4294967295"/>
          <tpl fld="1" item="0"/>
        </tpls>
      </n>
      <n v="18512141.999999996">
        <tpls c="4">
          <tpl hier="17" item="2"/>
          <tpl fld="3" item="1"/>
          <tpl hier="31" item="4294967295"/>
          <tpl fld="1" item="0"/>
        </tpls>
      </n>
      <n v="17249306.900000002">
        <tpls c="4">
          <tpl hier="17" item="2"/>
          <tpl fld="3" item="3"/>
          <tpl hier="31" item="4294967295"/>
          <tpl fld="1" item="0"/>
        </tpls>
      </n>
      <n v="32557553.500000011">
        <tpls c="4">
          <tpl hier="17" item="3"/>
          <tpl fld="3" item="3"/>
          <tpl hier="31" item="4294967295"/>
          <tpl fld="1" item="0"/>
        </tpls>
      </n>
      <n v="18386345.500000004">
        <tpls c="4">
          <tpl hier="17" item="3"/>
          <tpl fld="3" item="5"/>
          <tpl hier="31" item="4294967295"/>
          <tpl fld="1" item="0"/>
        </tpls>
      </n>
      <n v="16122154.599999996">
        <tpls c="4">
          <tpl hier="17" item="3"/>
          <tpl fld="3" item="6"/>
          <tpl hier="31" item="4294967295"/>
          <tpl fld="1" item="0"/>
        </tpls>
      </n>
      <n v="34061299.800000004">
        <tpls c="4">
          <tpl hier="17" item="3"/>
          <tpl fld="3" item="9"/>
          <tpl hier="31" item="4294967295"/>
          <tpl fld="1" item="0"/>
        </tpls>
      </n>
      <n v="11032006.957009997">
        <tpls c="4">
          <tpl hier="17" item="4"/>
          <tpl fld="3" item="9"/>
          <tpl hier="31" item="4294967295"/>
          <tpl fld="1" item="0"/>
        </tpls>
      </n>
      <n v="21665597.499999996">
        <tpls c="4">
          <tpl hier="17" item="4"/>
          <tpl fld="3" item="5"/>
          <tpl hier="31" item="4294967295"/>
          <tpl fld="1" item="0"/>
        </tpls>
      </n>
      <n v="33241549">
        <tpls c="4">
          <tpl hier="17" item="4"/>
          <tpl fld="3" item="10"/>
          <tpl hier="31" item="4294967295"/>
          <tpl fld="1" item="0"/>
        </tpls>
      </n>
      <n v="11069.7">
        <tpls c="4">
          <tpl hier="17" item="5"/>
          <tpl fld="3" item="3"/>
          <tpl hier="31" item="4294967295"/>
          <tpl fld="1" item="0"/>
        </tpls>
      </n>
      <n v="9671.6999999999989">
        <tpls c="4">
          <tpl hier="17" item="5"/>
          <tpl fld="3" item="2"/>
          <tpl hier="31" item="4294967295"/>
          <tpl fld="1" item="0"/>
        </tpls>
      </n>
      <n v="31678.800000000003">
        <tpls c="4">
          <tpl hier="17" item="5"/>
          <tpl fld="3" item="4"/>
          <tpl hier="31" item="4294967295"/>
          <tpl fld="1" item="0"/>
        </tpls>
      </n>
      <n v="28581.9">
        <tpls c="4">
          <tpl hier="17" item="5"/>
          <tpl fld="3" item="6"/>
          <tpl hier="31" item="4294967295"/>
          <tpl fld="1" item="0"/>
        </tpls>
      </n>
      <n v="4467977.5000000009">
        <tpls c="4">
          <tpl hier="17" item="6"/>
          <tpl fld="3" item="5"/>
          <tpl hier="31" item="4294967295"/>
          <tpl fld="1" item="0"/>
        </tpls>
      </n>
      <n v="2788062.3000000003">
        <tpls c="4">
          <tpl hier="17" item="6"/>
          <tpl fld="3" item="10"/>
          <tpl hier="31" item="4294967295"/>
          <tpl fld="1" item="0"/>
        </tpls>
      </n>
      <n v="13900947.800000003">
        <tpls c="4">
          <tpl hier="17" item="6"/>
          <tpl fld="3" item="2"/>
          <tpl hier="31" item="4294967295"/>
          <tpl fld="1" item="0"/>
        </tpls>
      </n>
      <n v="848957.50000000035">
        <tpls c="4">
          <tpl hier="17" item="6"/>
          <tpl fld="3" item="0"/>
          <tpl hier="31" item="4294967295"/>
          <tpl fld="1" item="0"/>
        </tpls>
      </n>
      <n v="14920417.715999998">
        <tpls c="4">
          <tpl hier="17" item="7"/>
          <tpl fld="3" item="0"/>
          <tpl hier="31" item="4294967295"/>
          <tpl fld="1" item="0"/>
        </tpls>
      </n>
      <n v="1042694.4000000004">
        <tpls c="4">
          <tpl hier="17" item="0"/>
          <tpl fld="3" item="10"/>
          <tpl hier="31" item="4294967295"/>
          <tpl fld="1" item="0"/>
        </tpls>
      </n>
      <n v="22806524">
        <tpls c="4">
          <tpl hier="17" item="1"/>
          <tpl fld="3" item="10"/>
          <tpl hier="31" item="4294967295"/>
          <tpl fld="1" item="0"/>
        </tpls>
      </n>
      <n v="14084702.6">
        <tpls c="4">
          <tpl hier="17" item="1"/>
          <tpl fld="3" item="7"/>
          <tpl hier="31" item="4294967295"/>
          <tpl fld="1" item="0"/>
        </tpls>
      </n>
      <n v="20833313.799999997">
        <tpls c="4">
          <tpl hier="17" item="7"/>
          <tpl fld="3" item="10"/>
          <tpl hier="31" item="4294967295"/>
          <tpl fld="1" item="0"/>
        </tpls>
      </n>
      <n v="32429622.199999996">
        <tpls c="4">
          <tpl hier="17" item="7"/>
          <tpl fld="3" item="2"/>
          <tpl hier="31" item="4294967295"/>
          <tpl fld="1" item="0"/>
        </tpls>
      </n>
      <n v="28198202.600000001">
        <tpls c="4">
          <tpl hier="17" item="2"/>
          <tpl fld="3" item="6"/>
          <tpl hier="31" item="4294967295"/>
          <tpl fld="1" item="0"/>
        </tpls>
      </n>
      <n v="23183062.500000007">
        <tpls c="4">
          <tpl hier="17" item="7"/>
          <tpl fld="3" item="1"/>
          <tpl hier="31" item="4294967295"/>
          <tpl fld="1" item="0"/>
        </tpls>
      </n>
      <n v="229154501.5">
        <tpls c="4">
          <tpl hier="17" item="10"/>
          <tpl fld="3" item="7"/>
          <tpl hier="31" item="4294967295"/>
          <tpl fld="1" item="0"/>
        </tpls>
      </n>
      <n v="243543034.29999998">
        <tpls c="4">
          <tpl hier="17" item="10"/>
          <tpl fld="3" item="10"/>
          <tpl hier="31" item="4294967295"/>
          <tpl fld="1" item="0"/>
        </tpls>
      </n>
      <n v="1063973.7999999998">
        <tpls c="4">
          <tpl hier="17" item="8"/>
          <tpl fld="3" item="4"/>
          <tpl hier="31" item="4294967295"/>
          <tpl fld="1" item="0"/>
        </tpls>
      </n>
      <n v="694470.4">
        <tpls c="4">
          <tpl hier="17" item="0"/>
          <tpl fld="3" item="9"/>
          <tpl hier="31" item="4294967295"/>
          <tpl fld="1" item="0"/>
        </tpls>
      </n>
      <n v="133199471.13999997">
        <tpls c="4">
          <tpl hier="17" item="10"/>
          <tpl fld="3" item="4"/>
          <tpl hier="31" item="4294967295"/>
          <tpl fld="1" item="0"/>
        </tpls>
      </n>
      <n v="851028.89999999967">
        <tpls c="4">
          <tpl hier="17" item="8"/>
          <tpl fld="3" item="0"/>
          <tpl hier="31" item="4294967295"/>
          <tpl fld="1" item="0"/>
        </tpls>
      </n>
      <n v="45883878.199999996">
        <tpls c="4">
          <tpl hier="17" item="9"/>
          <tpl fld="3" item="8"/>
          <tpl hier="31" item="4294967295"/>
          <tpl fld="1" item="0"/>
        </tpls>
      </n>
      <n v="1979376.7000000004">
        <tpls c="4">
          <tpl hier="17" item="12"/>
          <tpl fld="3" item="5"/>
          <tpl hier="31" item="4294967295"/>
          <tpl fld="1" item="0"/>
        </tpls>
      </n>
      <n v="40875364.899999999">
        <tpls c="4">
          <tpl hier="17" item="9"/>
          <tpl fld="3" item="5"/>
          <tpl hier="31" item="4294967295"/>
          <tpl fld="1" item="0"/>
        </tpls>
      </n>
      <n v="44287296">
        <tpls c="4">
          <tpl hier="17" item="9"/>
          <tpl fld="3" item="6"/>
          <tpl hier="31" item="4294967295"/>
          <tpl fld="1" item="0"/>
        </tpls>
      </n>
      <n v="233540286.69999996">
        <tpls c="4">
          <tpl hier="17" item="10"/>
          <tpl fld="3" item="6"/>
          <tpl hier="31" item="4294967295"/>
          <tpl fld="1" item="0"/>
        </tpls>
      </n>
      <n v="3731702.4000000008">
        <tpls c="4">
          <tpl hier="17" item="12"/>
          <tpl fld="3" item="7"/>
          <tpl hier="31" item="4294967295"/>
          <tpl fld="1" item="0"/>
        </tpls>
      </n>
      <n v="868290.89999999991">
        <tpls c="4">
          <tpl hier="17" item="0"/>
          <tpl fld="3" item="5"/>
          <tpl hier="31" item="4294967295"/>
          <tpl fld="1" item="0"/>
        </tpls>
      </n>
      <n v="14534824.699999999">
        <tpls c="4">
          <tpl hier="17" item="11"/>
          <tpl fld="3" item="3"/>
          <tpl hier="31" item="4294967295"/>
          <tpl fld="1" item="0"/>
        </tpls>
      </n>
      <n v="22737133.700000007">
        <tpls c="4">
          <tpl hier="17" item="2"/>
          <tpl fld="3" item="0"/>
          <tpl hier="31" item="4294967295"/>
          <tpl fld="1" item="0"/>
        </tpls>
      </n>
      <n v="365488.10000000003">
        <tpls c="4">
          <tpl hier="17" item="12"/>
          <tpl fld="3" item="9"/>
          <tpl hier="31" item="4294967295"/>
          <tpl fld="1" item="0"/>
        </tpls>
      </n>
      <n v="6583879.9999999991">
        <tpls c="4">
          <tpl hier="17" item="13"/>
          <tpl fld="3" item="1"/>
          <tpl hier="31" item="4294967295"/>
          <tpl fld="1" item="0"/>
        </tpls>
      </n>
      <n v="285401.69999999995">
        <tpls c="4">
          <tpl hier="17" item="8"/>
          <tpl fld="3" item="8"/>
          <tpl hier="31" item="4294967295"/>
          <tpl fld="1" item="0"/>
        </tpls>
      </n>
      <n v="25877307.900000006">
        <tpls c="4">
          <tpl hier="17" item="3"/>
          <tpl fld="3" item="7"/>
          <tpl hier="31" item="4294967295"/>
          <tpl fld="1" item="0"/>
        </tpls>
      </n>
      <n v="17790614.399999995">
        <tpls c="4">
          <tpl hier="17" item="7"/>
          <tpl fld="3" item="5"/>
          <tpl hier="31" item="4294967295"/>
          <tpl fld="1" item="0"/>
        </tpls>
      </n>
      <n v="13931565.799999995">
        <tpls c="4">
          <tpl hier="17" item="7"/>
          <tpl fld="3" item="4"/>
          <tpl hier="31" item="4294967295"/>
          <tpl fld="1" item="0"/>
        </tpls>
      </n>
      <n v="39796.300000000003">
        <tpls c="4">
          <tpl hier="17" item="5"/>
          <tpl fld="3" item="0"/>
          <tpl hier="31" item="4294967295"/>
          <tpl fld="1" item="0"/>
        </tpls>
      </n>
      <n v="8677167.3000000007">
        <tpls c="4">
          <tpl hier="17" item="4"/>
          <tpl fld="3" item="3"/>
          <tpl hier="31" item="4294967295"/>
          <tpl fld="1" item="0"/>
        </tpls>
      </n>
      <n v="16792721.500000004">
        <tpls c="4">
          <tpl hier="17" item="3"/>
          <tpl fld="3" item="1"/>
          <tpl hier="31" item="4294967295"/>
          <tpl fld="1" item="0"/>
        </tpls>
      </n>
      <n v="230784473.30000001">
        <tpls c="4">
          <tpl hier="17" item="10"/>
          <tpl fld="3" item="8"/>
          <tpl hier="31" item="4294967295"/>
          <tpl fld="1" item="0"/>
        </tpls>
      </n>
      <n v="962553.99999999988">
        <tpls c="4">
          <tpl hier="17" item="12"/>
          <tpl fld="3" item="0"/>
          <tpl hier="31" item="4294967295"/>
          <tpl fld="1" item="0"/>
        </tpls>
      </n>
      <n v="21874052.899999999">
        <tpls c="4">
          <tpl hier="17" item="7"/>
          <tpl fld="3" item="7"/>
          <tpl hier="31" item="4294967295"/>
          <tpl fld="1" item="0"/>
        </tpls>
      </n>
      <n v="23481294.5">
        <tpls c="4">
          <tpl hier="17" item="4"/>
          <tpl fld="3" item="6"/>
          <tpl hier="31" item="4294967295"/>
          <tpl fld="1" item="0"/>
        </tpls>
      </n>
      <n v="809912.60000000033">
        <tpls c="4">
          <tpl hier="17" item="0"/>
          <tpl fld="3" item="1"/>
          <tpl hier="31" item="4294967295"/>
          <tpl fld="1" item="0"/>
        </tpls>
      </n>
      <n v="170098964.45700994">
        <tpls c="4">
          <tpl hier="17" item="10"/>
          <tpl fld="3" item="9"/>
          <tpl hier="31" item="4294967295"/>
          <tpl fld="1" item="0"/>
        </tpls>
      </n>
      <n v="6170207.7000000002">
        <tpls c="4">
          <tpl hier="17" item="13"/>
          <tpl fld="3" item="10"/>
          <tpl hier="31" item="4294967295"/>
          <tpl fld="1" item="0"/>
        </tpls>
      </n>
      <n v="1316006.3">
        <tpls c="4">
          <tpl hier="17" item="8"/>
          <tpl fld="3" item="5"/>
          <tpl hier="31" item="4294967295"/>
          <tpl fld="1" item="0"/>
        </tpls>
      </n>
      <n v="46621096.300000012">
        <tpls c="4">
          <tpl hier="17" item="9"/>
          <tpl fld="3" item="10"/>
          <tpl hier="31" item="4294967295"/>
          <tpl fld="1" item="0"/>
        </tpls>
      </n>
      <n v="18291439.900000002">
        <tpls c="4">
          <tpl hier="17" item="1"/>
          <tpl fld="3" item="5"/>
          <tpl hier="31" item="4294967295"/>
          <tpl fld="1" item="0"/>
        </tpls>
      </n>
      <n v="17379194.399999999">
        <tpls c="4">
          <tpl hier="17" item="11"/>
          <tpl fld="3" item="9"/>
          <tpl hier="31" item="4294967295"/>
          <tpl fld="1" item="0"/>
        </tpls>
      </n>
      <n v="365632.6">
        <tpls c="4">
          <tpl hier="17" item="6"/>
          <tpl fld="3" item="1"/>
          <tpl hier="31" item="4294967295"/>
          <tpl fld="1" item="0"/>
        </tpls>
      </n>
      <n v="27795080.700000007">
        <tpls c="4">
          <tpl hier="17" item="2"/>
          <tpl fld="3" item="8"/>
          <tpl hier="31" item="4294967295"/>
          <tpl fld="1" item="0"/>
        </tpls>
      </n>
      <n v="0">
        <tpls c="4">
          <tpl hier="17" item="15"/>
          <tpl fld="3" item="6"/>
          <tpl hier="31" item="4294967295"/>
          <tpl fld="1" item="0"/>
        </tpls>
      </n>
      <n v="2887692.6">
        <tpls c="4">
          <tpl hier="17" item="13"/>
          <tpl fld="3" item="9"/>
          <tpl hier="31" item="4294967295"/>
          <tpl fld="1" item="0"/>
        </tpls>
      </n>
      <n v="697366.39999999967">
        <tpls c="4">
          <tpl hier="17" item="8"/>
          <tpl fld="3" item="9"/>
          <tpl hier="31" item="4294967295"/>
          <tpl fld="1" item="0"/>
        </tpls>
      </n>
      <n v="30214100.900000006">
        <tpls c="4">
          <tpl hier="17" item="9"/>
          <tpl fld="3" item="9"/>
          <tpl hier="31" item="4294967295"/>
          <tpl fld="1" item="0"/>
        </tpls>
      </n>
      <n v="156581838.36799991">
        <tpls c="4">
          <tpl hier="17" item="10"/>
          <tpl fld="3" item="0"/>
          <tpl hier="31" item="4294967295"/>
          <tpl fld="1" item="0"/>
        </tpls>
      </n>
      <n v="23556084.199999999">
        <tpls c="4">
          <tpl hier="17" item="2"/>
          <tpl fld="3" item="10"/>
          <tpl hier="31" item="4294967295"/>
          <tpl fld="1" item="0"/>
        </tpls>
      </n>
      <n v="31098326.699999992">
        <tpls c="4">
          <tpl hier="17" item="2"/>
          <tpl fld="3" item="2"/>
          <tpl hier="31" item="4294967295"/>
          <tpl fld="1" item="0"/>
        </tpls>
      </n>
      <n v="23172340.899999995">
        <tpls c="4">
          <tpl hier="17" item="3"/>
          <tpl fld="3" item="4"/>
          <tpl hier="31" item="4294967295"/>
          <tpl fld="1" item="0"/>
        </tpls>
      </n>
      <n v="13812936.5">
        <tpls c="4">
          <tpl hier="17" item="3"/>
          <tpl fld="3" item="10"/>
          <tpl hier="31" item="4294967295"/>
          <tpl fld="1" item="0"/>
        </tpls>
      </n>
      <n v="36973844.899999999">
        <tpls c="4">
          <tpl hier="17" item="3"/>
          <tpl fld="3" item="8"/>
          <tpl hier="31" item="4294967295"/>
          <tpl fld="1" item="0"/>
        </tpls>
      </n>
      <n v="41551784.699999996">
        <tpls c="4">
          <tpl hier="17" item="3"/>
          <tpl fld="3" item="2"/>
          <tpl hier="31" item="4294967295"/>
          <tpl fld="1" item="0"/>
        </tpls>
      </n>
      <n v="17344673.299999993">
        <tpls c="4">
          <tpl hier="17" item="11"/>
          <tpl fld="3" item="8"/>
          <tpl hier="31" item="4294967295"/>
          <tpl fld="1" item="0"/>
        </tpls>
      </n>
      <n v="37725609.600000009">
        <tpls c="4">
          <tpl hier="17" item="11"/>
          <tpl fld="3" item="6"/>
          <tpl hier="31" item="4294967295"/>
          <tpl fld="1" item="0"/>
        </tpls>
      </n>
      <n v="6556271.8000000007">
        <tpls c="4">
          <tpl hier="17" item="11"/>
          <tpl fld="3" item="4"/>
          <tpl hier="31" item="4294967295"/>
          <tpl fld="1" item="0"/>
        </tpls>
      </n>
      <n v="2199100.9000000004">
        <tpls c="4">
          <tpl hier="17" item="12"/>
          <tpl fld="3" item="6"/>
          <tpl hier="31" item="4294967295"/>
          <tpl fld="1" item="0"/>
        </tpls>
      </n>
      <n v="418344.80000000005">
        <tpls c="4">
          <tpl hier="17" item="12"/>
          <tpl fld="3" item="3"/>
          <tpl hier="31" item="4294967295"/>
          <tpl fld="1" item="0"/>
        </tpls>
      </n>
      <n v="6385734.4999999981">
        <tpls c="4">
          <tpl hier="17" item="13"/>
          <tpl fld="3" item="2"/>
          <tpl hier="31" item="4294967295"/>
          <tpl fld="1" item="0"/>
        </tpls>
      </n>
      <n v="7880322.3999999994">
        <tpls c="4">
          <tpl hier="17" item="13"/>
          <tpl fld="3" item="7"/>
          <tpl hier="31" item="4294967295"/>
          <tpl fld="1" item="0"/>
        </tpls>
      </n>
      <n v="4512565.7">
        <tpls c="4">
          <tpl hier="17" item="13"/>
          <tpl fld="3" item="6"/>
          <tpl hier="31" item="4294967295"/>
          <tpl fld="1" item="0"/>
        </tpls>
      </n>
      <n v="24273507.900000002">
        <tpls c="4">
          <tpl hier="17" item="14"/>
          <tpl fld="3" item="8"/>
          <tpl hier="31" item="4294967295"/>
          <tpl fld="1" item="0"/>
        </tpls>
      </n>
      <n v="19771665.900000002">
        <tpls c="4">
          <tpl hier="17" item="14"/>
          <tpl fld="3" item="4"/>
          <tpl hier="31" item="4294967295"/>
          <tpl fld="1" item="0"/>
        </tpls>
      </n>
      <n v="25624101.999999996">
        <tpls c="4">
          <tpl hier="17" item="14"/>
          <tpl fld="3" item="7"/>
          <tpl hier="31" item="4294967295"/>
          <tpl fld="1" item="0"/>
        </tpls>
      </n>
      <n v="13269173.299999999">
        <tpls c="4">
          <tpl hier="17" item="14"/>
          <tpl fld="3" item="3"/>
          <tpl hier="31" item="4294967295"/>
          <tpl fld="1" item="0"/>
        </tpls>
      </n>
      <n v="10756081.800000004">
        <tpls c="4">
          <tpl hier="17" item="14"/>
          <tpl fld="3" item="1"/>
          <tpl hier="31" item="4294967295"/>
          <tpl fld="1" item="0"/>
        </tpls>
      </n>
      <n v="21203221.600000001">
        <tpls c="4">
          <tpl hier="17" item="14"/>
          <tpl fld="3" item="5"/>
          <tpl hier="31" item="4294967295"/>
          <tpl fld="1" item="0"/>
        </tpls>
      </n>
      <n v="10258281.552000003">
        <tpls c="4">
          <tpl hier="17" item="4"/>
          <tpl fld="3" item="0"/>
          <tpl hier="31" item="4294967295"/>
          <tpl fld="1" item="0"/>
        </tpls>
      </n>
      <n v="8306511.040000001">
        <tpls c="4">
          <tpl hier="17" item="4"/>
          <tpl fld="3" item="4"/>
          <tpl hier="31" item="4294967295"/>
          <tpl fld="1" item="0"/>
        </tpls>
      </n>
      <n v="31086.399999999998">
        <tpls c="4">
          <tpl hier="17" item="5"/>
          <tpl fld="3" item="5"/>
          <tpl hier="31" item="4294967295"/>
          <tpl fld="1" item="0"/>
        </tpls>
      </n>
      <n v="18475.900000000001">
        <tpls c="4">
          <tpl hier="17" item="5"/>
          <tpl fld="3" item="10"/>
          <tpl hier="31" item="4294967295"/>
          <tpl fld="1" item="0"/>
        </tpls>
      </n>
      <n v="6080.6">
        <tpls c="4">
          <tpl hier="17" item="5"/>
          <tpl fld="3" item="9"/>
          <tpl hier="31" item="4294967295"/>
          <tpl fld="1" item="0"/>
        </tpls>
      </n>
      <n v="10229.800000000001">
        <tpls c="4">
          <tpl hier="17" item="5"/>
          <tpl fld="3" item="1"/>
          <tpl hier="31" item="4294967295"/>
          <tpl fld="1" item="0"/>
        </tpls>
      </n>
      <n v="7396393.299999998">
        <tpls c="4">
          <tpl hier="17" item="6"/>
          <tpl fld="3" item="8"/>
          <tpl hier="31" item="4294967295"/>
          <tpl fld="1" item="0"/>
        </tpls>
      </n>
      <n v="518738.10000000003">
        <tpls c="4">
          <tpl hier="17" item="6"/>
          <tpl fld="3" item="3"/>
          <tpl hier="31" item="4294967295"/>
          <tpl fld="1" item="0"/>
        </tpls>
      </n>
      <n v="4040824.0999999987">
        <tpls c="4">
          <tpl hier="17" item="6"/>
          <tpl fld="3" item="6"/>
          <tpl hier="31" item="4294967295"/>
          <tpl fld="1" item="0"/>
        </tpls>
      </n>
      <n v="8828528.0999999978">
        <tpls c="4">
          <tpl hier="17" item="6"/>
          <tpl fld="3" item="7"/>
          <tpl hier="31" item="4294967295"/>
          <tpl fld="1" item="0"/>
        </tpls>
      </n>
      <n v="3363706.1999999993">
        <tpls c="4">
          <tpl hier="17" item="6"/>
          <tpl fld="3" item="9"/>
          <tpl hier="31" item="4294967295"/>
          <tpl fld="1" item="0"/>
        </tpls>
      </n>
      <n v="0">
        <tpls c="4">
          <tpl hier="17" item="15"/>
          <tpl fld="3" item="5"/>
          <tpl hier="31" item="4294967295"/>
          <tpl fld="1" item="0"/>
        </tpls>
      </n>
      <n v="79120.600000000006">
        <tpls c="4">
          <tpl hier="17" item="15"/>
          <tpl fld="3" item="1"/>
          <tpl hier="31" item="4294967295"/>
          <tpl fld="1" item="0"/>
        </tpls>
      </n>
      <n v="0">
        <tpls c="4">
          <tpl hier="17" item="15"/>
          <tpl fld="3" item="10"/>
          <tpl hier="31" item="4294967295"/>
          <tpl fld="1" item="0"/>
        </tpls>
      </n>
      <n v="392">
        <tpls c="4">
          <tpl hier="17" item="15"/>
          <tpl fld="3" item="0"/>
          <tpl hier="31" item="4294967295"/>
          <tpl fld="1" item="0"/>
        </tpls>
      </n>
      <n v="50050.899999999994">
        <tpls c="4">
          <tpl hier="17" item="15"/>
          <tpl fld="3" item="7"/>
          <tpl hier="31" item="4294967295"/>
          <tpl fld="1" item="0"/>
        </tpls>
      </n>
      <n v="20573708.5">
        <tpls c="4">
          <tpl hier="17" item="7"/>
          <tpl fld="3" item="9"/>
          <tpl hier="31" item="4294967295"/>
          <tpl fld="1" item="0"/>
        </tpls>
      </n>
      <n v="17171769.800000001">
        <tpls c="4">
          <tpl hier="17" item="7"/>
          <tpl fld="3" item="3"/>
          <tpl hier="31" item="4294967295"/>
          <tpl fld="1" item="0"/>
        </tpls>
      </n>
      <n v="36684631.5">
        <tpls c="4">
          <tpl hier="17" item="7"/>
          <tpl fld="3" item="8"/>
          <tpl hier="31" item="4294967295"/>
          <tpl fld="1" item="0"/>
        </tpls>
      </n>
      <n v="24297281.099999994">
        <tpls c="4">
          <tpl hier="17" item="7"/>
          <tpl fld="3" item="6"/>
          <tpl hier="31" item="4294967295"/>
          <tpl fld="1" item="0"/>
        </tpls>
      </n>
      <n v="584960.20000000007">
        <tpls c="4">
          <tpl hier="17" item="8"/>
          <tpl fld="3" item="3"/>
          <tpl hier="31" item="4294967295"/>
          <tpl fld="1" item="0"/>
        </tpls>
      </n>
      <n v="222882.49999999994">
        <tpls c="4">
          <tpl hier="17" item="8"/>
          <tpl fld="3" item="2"/>
          <tpl hier="31" item="4294967295"/>
          <tpl fld="1" item="0"/>
        </tpls>
      </n>
      <n v="3543885.0999999987">
        <tpls c="4">
          <tpl hier="17" item="8"/>
          <tpl fld="3" item="6"/>
          <tpl hier="31" item="4294967295"/>
          <tpl fld="1" item="0"/>
        </tpls>
      </n>
      <n v="608124.69999999995">
        <tpls c="4">
          <tpl hier="17" item="8"/>
          <tpl fld="3" item="7"/>
          <tpl hier="31" item="4294967295"/>
          <tpl fld="1" item="0"/>
        </tpls>
      </n>
      <n v="1189113.9000000004">
        <tpls c="4">
          <tpl hier="17" item="8"/>
          <tpl fld="3" item="1"/>
          <tpl hier="31" item="4294967295"/>
          <tpl fld="1" item="0"/>
        </tpls>
      </n>
      <n v="4279853.8999999994">
        <tpls c="4">
          <tpl hier="17" item="8"/>
          <tpl fld="3" item="10"/>
          <tpl hier="31" item="4294967295"/>
          <tpl fld="1" item="0"/>
        </tpls>
      </n>
      <n v="39406163.199999988">
        <tpls c="4">
          <tpl hier="17" item="9"/>
          <tpl fld="3" item="7"/>
          <tpl hier="31" item="4294967295"/>
          <tpl fld="1" item="0"/>
        </tpls>
      </n>
      <n v="24102268">
        <tpls c="4">
          <tpl hier="17" item="9"/>
          <tpl fld="3" item="3"/>
          <tpl hier="31" item="4294967295"/>
          <tpl fld="1" item="0"/>
        </tpls>
      </n>
      <n v="28407470.5">
        <tpls c="4">
          <tpl hier="17" item="9"/>
          <tpl fld="3" item="0"/>
          <tpl hier="31" item="4294967295"/>
          <tpl fld="1" item="0"/>
        </tpls>
      </n>
      <n v="8386512.200000003">
        <tpls c="4">
          <tpl hier="17" item="9"/>
          <tpl fld="3" item="1"/>
          <tpl hier="31" item="4294967295"/>
          <tpl fld="1" item="0"/>
        </tpls>
      </n>
      <n v="40658941.79999999">
        <tpls c="4">
          <tpl hier="17" item="9"/>
          <tpl fld="3" item="2"/>
          <tpl hier="31" item="4294967295"/>
          <tpl fld="1" item="0"/>
        </tpls>
      </n>
      <n v="142352656.10000008">
        <tpls c="4">
          <tpl hier="17" item="10"/>
          <tpl fld="3" item="3"/>
          <tpl hier="31" item="4294967295"/>
          <tpl fld="1" item="0"/>
        </tpls>
      </n>
      <n v="98098715.100000039">
        <tpls c="4">
          <tpl hier="17" item="10"/>
          <tpl fld="3" item="1"/>
          <tpl hier="31" item="4294967295"/>
          <tpl fld="1" item="0"/>
        </tpls>
      </n>
      <n v="261522099.30000004">
        <tpls c="4">
          <tpl hier="17" item="10"/>
          <tpl fld="3" item="2"/>
          <tpl hier="31" item="4294967295"/>
          <tpl fld="1" item="0"/>
        </tpls>
      </n>
      <n v="214080489.80000001">
        <tpls c="4">
          <tpl hier="17" item="10"/>
          <tpl fld="3" item="5"/>
          <tpl hier="31" item="4294967295"/>
          <tpl fld="1" item="0"/>
        </tpls>
      </n>
      <n v="1499207.9999999993">
        <tpls c="4">
          <tpl hier="17" item="11"/>
          <tpl fld="3" item="1"/>
          <tpl hier="31" item="4294967295"/>
          <tpl fld="1" item="0"/>
        </tpls>
      </n>
      <n v="22629765.5">
        <tpls c="4">
          <tpl hier="17" item="11"/>
          <tpl fld="3" item="7"/>
          <tpl hier="31" item="4294967295"/>
          <tpl fld="1" item="0"/>
        </tpls>
      </n>
      <n v="41355942.399999999">
        <tpls c="4">
          <tpl hier="17" item="11"/>
          <tpl fld="3" item="10"/>
          <tpl hier="31" item="4294967295"/>
          <tpl fld="1" item="0"/>
        </tpls>
      </n>
      <n v="30159277.899999999">
        <tpls c="4">
          <tpl hier="17" item="11"/>
          <tpl fld="3" item="5"/>
          <tpl hier="31" item="4294967295"/>
          <tpl fld="1" item="0"/>
        </tpls>
      </n>
      <n v="10026145.1">
        <tpls c="4">
          <tpl hier="17" item="11"/>
          <tpl fld="3" item="0"/>
          <tpl hier="31" item="4294967295"/>
          <tpl fld="1" item="0"/>
        </tpls>
      </n>
      <n v="2690314.5000000009">
        <tpls c="4">
          <tpl hier="17" item="12"/>
          <tpl fld="3" item="10"/>
          <tpl hier="31" item="4294967295"/>
          <tpl fld="1" item="0"/>
        </tpls>
      </n>
      <n v="1266257.8999999999">
        <tpls c="4">
          <tpl hier="17" item="12"/>
          <tpl fld="3" item="8"/>
          <tpl hier="31" item="4294967295"/>
          <tpl fld="1" item="0"/>
        </tpls>
      </n>
      <n v="3495908.9000000004">
        <tpls c="4">
          <tpl hier="17" item="12"/>
          <tpl fld="3" item="2"/>
          <tpl hier="31" item="4294967295"/>
          <tpl fld="1" item="0"/>
        </tpls>
      </n>
      <n v="103007.4">
        <tpls c="4">
          <tpl hier="17" item="12"/>
          <tpl fld="3" item="1"/>
          <tpl hier="31" item="4294967295"/>
          <tpl fld="1" item="0"/>
        </tpls>
      </n>
      <n v="541930.89999999991">
        <tpls c="4">
          <tpl hier="17" item="12"/>
          <tpl fld="3" item="4"/>
          <tpl hier="31" item="4294967295"/>
          <tpl fld="1" item="0"/>
        </tpls>
      </n>
      <n v="4250658.0999999996">
        <tpls c="4">
          <tpl hier="17" item="13"/>
          <tpl fld="3" item="3"/>
          <tpl hier="31" item="4294967295"/>
          <tpl fld="1" item="0"/>
        </tpls>
      </n>
      <n v="10536783.6">
        <tpls c="4">
          <tpl hier="17" item="13"/>
          <tpl fld="3" item="4"/>
          <tpl hier="31" item="4294967295"/>
          <tpl fld="1" item="0"/>
        </tpls>
      </n>
      <n v="4569795.1000000015">
        <tpls c="4">
          <tpl hier="17" item="13"/>
          <tpl fld="3" item="8"/>
          <tpl hier="31" item="4294967295"/>
          <tpl fld="1" item="0"/>
        </tpls>
      </n>
      <n v="8570953.4000000004">
        <tpls c="4">
          <tpl hier="17" item="13"/>
          <tpl fld="3" item="0"/>
          <tpl hier="31" item="4294967295"/>
          <tpl fld="1" item="0"/>
        </tpls>
      </n>
      <n v="7019509.8999999985">
        <tpls c="4">
          <tpl hier="17" item="13"/>
          <tpl fld="3" item="5"/>
          <tpl hier="31" item="4294967295"/>
          <tpl fld="1" item="0"/>
        </tpls>
      </n>
      <n v="19987509.399999999">
        <tpls c="4">
          <tpl hier="17" item="14"/>
          <tpl fld="3" item="0"/>
          <tpl hier="31" item="4294967295"/>
          <tpl fld="1" item="0"/>
        </tpls>
      </n>
      <n v="30204829.800000001">
        <tpls c="4">
          <tpl hier="17" item="14"/>
          <tpl fld="3" item="2"/>
          <tpl hier="31" item="4294967295"/>
          <tpl fld="1" item="0"/>
        </tpls>
      </n>
      <n v="21325766.900000002">
        <tpls c="4">
          <tpl hier="17" item="14"/>
          <tpl fld="3" item="9"/>
          <tpl hier="31" item="4294967295"/>
          <tpl fld="1" item="0"/>
        </tpls>
      </n>
      <n v="18276361.900000006">
        <tpls c="4">
          <tpl hier="17" item="14"/>
          <tpl fld="3" item="6"/>
          <tpl hier="31" item="4294967295"/>
          <tpl fld="1" item="0"/>
        </tpls>
      </n>
      <n v="21429863.699999996">
        <tpls c="4">
          <tpl hier="17" item="14"/>
          <tpl fld="3" item="10"/>
          <tpl hier="31" item="4294967295"/>
          <tpl fld="1" item="0"/>
        </tpls>
      </n>
      <n v="17832.900000000001">
        <tpls c="4">
          <tpl hier="17" item="15"/>
          <tpl fld="3" item="2"/>
          <tpl hier="31" item="4294967295"/>
          <tpl fld="1" item="0"/>
        </tpls>
      </n>
      <n v="62802.89999999998">
        <tpls c="4">
          <tpl hier="17" item="15"/>
          <tpl fld="3" item="4"/>
          <tpl hier="31" item="4294967295"/>
          <tpl fld="1" item="0"/>
        </tpls>
      </n>
      <n v="235.5">
        <tpls c="4">
          <tpl hier="17" item="15"/>
          <tpl fld="3" item="3"/>
          <tpl hier="31" item="4294967295"/>
          <tpl fld="1" item="0"/>
        </tpls>
      </n>
      <n v="1126">
        <tpls c="4">
          <tpl hier="17" item="15"/>
          <tpl fld="3" item="9"/>
          <tpl hier="31" item="4294967295"/>
          <tpl fld="1" item="0"/>
        </tpls>
      </n>
      <n v="19249095.199999999">
        <tpls c="4">
          <tpl hier="17" item="9"/>
          <tpl fld="3" item="4"/>
          <tpl hier="31" item="4294967295"/>
          <tpl fld="1" item="0"/>
        </tpls>
      </n>
      <n v="4491.9000000000005">
        <tpls c="4">
          <tpl hier="17" item="15"/>
          <tpl fld="3" item="8"/>
          <tpl hier="31" item="4294967295"/>
          <tpl fld="1" item="0"/>
        </tpls>
      </n>
      <n v="22903140.799999986">
        <tpls c="4">
          <tpl hier="17" item="11"/>
          <tpl fld="3" item="2"/>
          <tpl hier="31" item="4294967295"/>
          <tpl fld="1" item="0"/>
        </tpls>
      </n>
      <n v="916422.7">
        <tpls c="4">
          <tpl hier="17" item="6"/>
          <tpl fld="3" item="4"/>
          <tpl hier="31" item="4294967295"/>
          <tpl fld="1" item="0"/>
        </tpls>
      </n>
      <n v="5949393.2000000002">
        <tpls c="4">
          <tpl hier="17" item="4"/>
          <tpl fld="3" item="1"/>
          <tpl hier="31" item="4294967295"/>
          <tpl fld="1" item="0"/>
        </tpls>
      </n>
      <m>
        <tpls c="4">
          <tpl fld="0" item="16"/>
          <tpl fld="3" item="2"/>
          <tpl hier="31" item="4294967295"/>
          <tpl fld="1" item="0"/>
        </tpls>
      </m>
      <n v="-1030.2">
        <tpls c="4">
          <tpl fld="0" item="16"/>
          <tpl fld="3" item="7"/>
          <tpl hier="31" item="4294967295"/>
          <tpl fld="1" item="0"/>
        </tpls>
      </n>
      <m>
        <tpls c="4">
          <tpl fld="0" item="16"/>
          <tpl fld="3" item="8"/>
          <tpl hier="31" item="4294967295"/>
          <tpl fld="1" item="0"/>
        </tpls>
      </m>
      <m>
        <tpls c="4">
          <tpl fld="0" item="16"/>
          <tpl fld="3" item="9"/>
          <tpl hier="31" item="4294967295"/>
          <tpl fld="1" item="0"/>
        </tpls>
      </m>
      <n v="7742.5">
        <tpls c="4">
          <tpl fld="0" item="16"/>
          <tpl fld="3" item="5"/>
          <tpl hier="31" item="4294967295"/>
          <tpl fld="1" item="0"/>
        </tpls>
      </n>
      <n v="64275.299999999974">
        <tpls c="4">
          <tpl fld="0" item="16"/>
          <tpl fld="3" item="10"/>
          <tpl hier="31" item="4294967295"/>
          <tpl fld="1" item="0"/>
        </tpls>
      </n>
      <m>
        <tpls c="4">
          <tpl fld="0" item="16"/>
          <tpl fld="3" item="3"/>
          <tpl hier="31" item="4294967295"/>
          <tpl fld="1" item="0"/>
        </tpls>
      </m>
      <n v="51645.7">
        <tpls c="4">
          <tpl fld="0" item="16"/>
          <tpl fld="3" item="6"/>
          <tpl hier="31" item="4294967295"/>
          <tpl fld="1" item="0"/>
        </tpls>
      </n>
      <m>
        <tpls c="4">
          <tpl fld="0" item="16"/>
          <tpl fld="3" item="0"/>
          <tpl hier="31" item="4294967295"/>
          <tpl fld="1" item="0"/>
        </tpls>
      </m>
      <m>
        <tpls c="4">
          <tpl fld="0" item="16"/>
          <tpl fld="3" item="4"/>
          <tpl hier="31" item="4294967295"/>
          <tpl fld="1" item="0"/>
        </tpls>
      </m>
      <m>
        <tpls c="4">
          <tpl fld="0" item="16"/>
          <tpl fld="3" item="1"/>
          <tpl hier="31" item="4294967295"/>
          <tpl fld="1" item="0"/>
        </tpls>
      </m>
    </entries>
    <sets count="16">
      <set count="1" maxRank="1" setDefinition="[DimFundSeif].[CODE SEIF].&amp;[C3CC]">
        <tpls c="1">
          <tpl fld="0" item="0"/>
        </tpls>
      </set>
      <set count="1" maxRank="1" setDefinition="[DimFundSeif].[CODE SEIF].&amp;[C3CA]">
        <tpls c="1">
          <tpl fld="0" item="1"/>
        </tpls>
      </set>
      <set count="1" maxRank="1" setDefinition="[DimFundSeif].[CODE SEIF].&amp;[C4A2]">
        <tpls c="1">
          <tpl fld="0" item="2"/>
        </tpls>
      </set>
      <set count="1" maxRank="1" setDefinition="[DimFundSeif].[CODE SEIF].&amp;[C4B]">
        <tpls c="1">
          <tpl fld="0" item="3"/>
        </tpls>
      </set>
      <set count="26" maxRank="1" setDefinition="{[C2EA],[C2EB],[C2FA],[C2FB],[C2FC],[C2G],[C2J],[C5A1],[C5A2],[C5A3],[C5A4],[C5B1],[C5B2],[C5B3],[C5B4],[C5C1],[C5C2],[C5C3],[C5C4],[C5D1],[C5D2],[C5D3],[C5D4],[C8A],[C8B],[C8C]}">
        <tpls c="1">
          <tpl fld="0" item="4"/>
        </tpls>
      </set>
      <set count="1" maxRank="1" setDefinition="[DimFundSeif].[CODE SEIF].&amp;[C3CB]">
        <tpls c="1">
          <tpl fld="0" item="5"/>
        </tpls>
      </set>
      <set count="4" maxRank="1" setDefinition="{[DimFundSeif].[CODE SEIF].&amp;[C7C],[DimFundSeif].[CODE SEIF].&amp;[C7D],[DimFundSeif].[CODE SEIF].&amp;[C7E],[DimFundSeif].[CODE SEIF].&amp;[C7F]}">
        <tpls c="1">
          <tpl fld="0" item="6"/>
        </tpls>
      </set>
      <set count="4" maxRank="1" setDefinition="{[DimFundSeif].[CODE SEIF].&amp;[C2D],[DimFundSeif].[CODE SEIF].&amp;[C2M],[DimFundSeif].[CODE SEIF].&amp;[C4C],[DimFundSeif].[CODE SEIF].&amp;[C4D]}">
        <tpls c="1">
          <tpl fld="0" item="7"/>
        </tpls>
      </set>
      <set count="1" maxRank="1" setDefinition="[DimFundSeif].[CODE SEIF].&amp;[C2BB]">
        <tpls c="1">
          <tpl fld="0" item="8"/>
        </tpls>
      </set>
      <set count="1" maxRank="1" setDefinition="[DimFundSeif].[CODE SEIF].&amp;[C1AC]">
        <tpls c="1">
          <tpl fld="0" item="9"/>
        </tpls>
      </set>
      <set count="1" maxRank="1" setDefinition="[DimFundSeif].[CODE SEIF].&amp;[C]">
        <tpls c="1">
          <tpl fld="0" item="10"/>
        </tpls>
      </set>
      <set count="1" maxRank="1" setDefinition="[DimFundSeif].[CODE SEIF].&amp;[C4E]">
        <tpls c="1">
          <tpl fld="0" item="11"/>
        </tpls>
      </set>
      <set count="2" maxRank="1" setDefinition="{[DimFundSeif].[CODE SEIF].&amp;[C7A],[DimFundSeif].[CODE SEIF].&amp;[C7B]}">
        <tpls c="1">
          <tpl fld="0" item="12"/>
        </tpls>
      </set>
      <set count="1" maxRank="1" setDefinition="[DimFundSeif].[CODE SEIF].&amp;[C4A1]">
        <tpls c="1">
          <tpl fld="0" item="13"/>
        </tpls>
      </set>
      <set count="2" maxRank="1" setDefinition="{[DimFundSeif].[CODE SEIF].&amp;[C1AA],[DimFundSeif].[CODE SEIF].&amp;[C1AB]}">
        <tpls c="1">
          <tpl fld="0" item="14"/>
        </tpls>
      </set>
      <set count="1" maxRank="1" setDefinition="[DimFundSeif].[CODE SEIF].&amp;[C2BA]">
        <tpls c="1">
          <tpl fld="0" item="15"/>
        </tpls>
      </set>
    </sets>
    <queryCache count="14">
      <query mdx="[Measures].[AMOUNT]">
        <tpls c="1">
          <tpl fld="1" item="0"/>
        </tpls>
      </query>
      <query mdx="[DimTime].[Month].[All]">
        <tpls c="1">
          <tpl hier="31" item="4294967295"/>
        </tpls>
      </query>
      <query mdx="[2010/12]">
        <tpls c="1">
          <tpl fld="3" item="0"/>
        </tpls>
      </query>
      <query mdx="[2008/12]">
        <tpls c="1">
          <tpl fld="3" item="1"/>
        </tpls>
      </query>
      <query mdx="[2014/12]">
        <tpls c="1">
          <tpl fld="3" item="2"/>
        </tpls>
      </query>
      <query mdx="[2011/12]">
        <tpls c="1">
          <tpl fld="3" item="3"/>
        </tpls>
      </query>
      <query mdx="[2009/12]">
        <tpls c="1">
          <tpl fld="3" item="4"/>
        </tpls>
      </query>
      <query mdx="[2016/12]">
        <tpls c="1">
          <tpl fld="3" item="5"/>
        </tpls>
      </query>
      <query mdx="[2017/09]">
        <tpls c="1">
          <tpl fld="3" item="6"/>
        </tpls>
      </query>
      <query mdx="[2015/12]">
        <tpls c="1">
          <tpl fld="3" item="7"/>
        </tpls>
      </query>
      <query mdx="[2013/12]">
        <tpls c="1">
          <tpl fld="3" item="8"/>
        </tpls>
      </query>
      <query mdx="[2012/12]">
        <tpls c="1">
          <tpl fld="3" item="9"/>
        </tpls>
      </query>
      <query mdx="[2018/09]">
        <tpls c="1">
          <tpl fld="3" item="10"/>
        </tpls>
      </query>
      <query mdx="[DimFundSeif].[CODE SEIF].[All].[C5E]">
        <tpls c="1">
          <tpl fld="0" item="16"/>
        </tpls>
      </query>
    </queryCache>
  </tupleCache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8">
  <r>
    <x v="0"/>
    <x v="0"/>
    <n v="88.715682241342904"/>
    <n v="0"/>
  </r>
  <r>
    <x v="0"/>
    <x v="1"/>
    <n v="4.7492714990405149"/>
    <n v="83.966410742302386"/>
  </r>
  <r>
    <x v="0"/>
    <x v="2"/>
    <n v="24.725221288713129"/>
    <n v="83.966410742302386"/>
  </r>
  <r>
    <x v="0"/>
    <x v="3"/>
    <n v="108.69163203101552"/>
    <n v="0"/>
  </r>
  <r>
    <x v="1"/>
    <x v="0"/>
    <n v="14.7762361"/>
    <n v="0"/>
  </r>
  <r>
    <x v="1"/>
    <x v="1"/>
    <n v="16.617679299999999"/>
    <n v="14.7762361"/>
  </r>
  <r>
    <x v="1"/>
    <x v="2"/>
    <n v="3.6430527000000001"/>
    <n v="31.393915399999997"/>
  </r>
  <r>
    <x v="1"/>
    <x v="3"/>
    <n v="35.036968100000003"/>
    <n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5">
  <r>
    <x v="0"/>
    <n v="65"/>
    <n v="16.5727452"/>
    <n v="25.295466899999997"/>
  </r>
  <r>
    <x v="1"/>
    <n v="11.190698699999999"/>
    <n v="2.5376662000000003"/>
    <n v="19.149723999999999"/>
  </r>
  <r>
    <x v="2"/>
    <n v="8.4849126999999989"/>
    <n v="0.49605500000000002"/>
    <n v="0.87807830000000009"/>
  </r>
  <r>
    <x v="3"/>
    <n v="6.7844912000000006"/>
    <n v="6.7897243000000005"/>
    <n v="39.922875299999994"/>
  </r>
  <r>
    <x v="4"/>
    <n v="29.538693200000001"/>
    <n v="0.13271209999999997"/>
    <n v="1.5976729000000001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8">
  <r>
    <x v="0"/>
    <x v="0"/>
    <n v="180.09518024599998"/>
    <n v="0"/>
  </r>
  <r>
    <x v="0"/>
    <x v="1"/>
    <n v="22.280504040137178"/>
    <n v="180.09518024599998"/>
  </r>
  <r>
    <x v="0"/>
    <x v="2"/>
    <n v="1.5030747621371496"/>
    <n v="200.87260952400001"/>
  </r>
  <r>
    <x v="0"/>
    <x v="3"/>
    <n v="200.87260952400001"/>
    <n v="0"/>
  </r>
  <r>
    <x v="1"/>
    <x v="0"/>
    <n v="125.165720675"/>
    <n v="0"/>
  </r>
  <r>
    <x v="1"/>
    <x v="1"/>
    <n v="5.5687014791950862"/>
    <n v="125.165720675"/>
  </r>
  <r>
    <x v="1"/>
    <x v="2"/>
    <n v="0.8326588141950868"/>
    <n v="129.90176334"/>
  </r>
  <r>
    <x v="1"/>
    <x v="3"/>
    <n v="129.90176334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1" dataCaption="ערכים" updatedVersion="4" minRefreshableVersion="3" useAutoFormatting="1" rowGrandTotals="0" itemPrintTitles="1" createdVersion="4" indent="0" outline="1" outlineData="1" multipleFieldFilters="0" chartFormat="53">
  <location ref="F13:H23" firstHeaderRow="0" firstDataRow="1" firstDataCol="1"/>
  <pivotFields count="4">
    <pivotField axis="axisRow" showAll="0" defaultSubtotal="0">
      <items count="8">
        <item m="1" x="4"/>
        <item m="1" x="6"/>
        <item m="1" x="3"/>
        <item m="1" x="2"/>
        <item m="1" x="7"/>
        <item m="1" x="5"/>
        <item x="0"/>
        <item x="1"/>
      </items>
    </pivotField>
    <pivotField axis="axisRow" showAll="0">
      <items count="7">
        <item m="1" x="5"/>
        <item x="0"/>
        <item x="1"/>
        <item n="המחיר" x="2"/>
        <item m="1" x="4"/>
        <item x="3"/>
        <item t="default"/>
      </items>
    </pivotField>
    <pivotField dataField="1" showAll="0" defaultSubtotal="0"/>
    <pivotField dataField="1" showAll="0"/>
  </pivotFields>
  <rowFields count="2">
    <field x="0"/>
    <field x="1"/>
  </rowFields>
  <rowItems count="10">
    <i>
      <x v="6"/>
    </i>
    <i r="1">
      <x v="1"/>
    </i>
    <i r="1">
      <x v="2"/>
    </i>
    <i r="1">
      <x v="3"/>
    </i>
    <i r="1">
      <x v="5"/>
    </i>
    <i>
      <x v="7"/>
    </i>
    <i r="1">
      <x v="1"/>
    </i>
    <i r="1">
      <x v="2"/>
    </i>
    <i r="1">
      <x v="3"/>
    </i>
    <i r="1">
      <x v="5"/>
    </i>
  </rowItems>
  <colFields count="1">
    <field x="-2"/>
  </colFields>
  <colItems count="2">
    <i>
      <x/>
    </i>
    <i i="1">
      <x v="1"/>
    </i>
  </colItems>
  <dataFields count="2">
    <dataField name="סכום של בסיס" fld="3" baseField="0" baseItem="0"/>
    <dataField name="סכום של יתרה" fld="2" baseField="0" baseItem="0"/>
  </dataFields>
  <formats count="3">
    <format dxfId="131">
      <pivotArea collapsedLevelsAreSubtotals="1" fieldPosition="0">
        <references count="2">
          <reference field="0" count="1" selected="0">
            <x v="6"/>
          </reference>
          <reference field="1" count="0"/>
        </references>
      </pivotArea>
    </format>
    <format dxfId="130">
      <pivotArea collapsedLevelsAreSubtotals="1" fieldPosition="0">
        <references count="1">
          <reference field="0" count="1">
            <x v="7"/>
          </reference>
        </references>
      </pivotArea>
    </format>
    <format dxfId="129">
      <pivotArea collapsedLevelsAreSubtotals="1" fieldPosition="0">
        <references count="2">
          <reference field="0" count="1" selected="0">
            <x v="7"/>
          </reference>
          <reference field="1" count="0"/>
        </references>
      </pivotArea>
    </format>
  </formats>
  <chartFormats count="18"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" format="23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4"/>
          </reference>
        </references>
      </pivotArea>
    </chartFormat>
    <chartFormat chart="5" format="24">
      <pivotArea type="data" outline="0" fieldPosition="0">
        <references count="3">
          <reference field="4294967294" count="1" selected="0">
            <x v="0"/>
          </reference>
          <reference field="0" count="1" selected="0">
            <x v="1"/>
          </reference>
          <reference field="1" count="1" selected="0">
            <x v="0"/>
          </reference>
        </references>
      </pivotArea>
    </chartFormat>
    <chartFormat chart="5" format="25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4"/>
          </reference>
        </references>
      </pivotArea>
    </chartFormat>
    <chartFormat chart="5" format="26">
      <pivotArea type="data" outline="0" fieldPosition="0">
        <references count="3">
          <reference field="4294967294" count="1" selected="0">
            <x v="0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5" format="28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4"/>
          </reference>
        </references>
      </pivotArea>
    </chartFormat>
    <chartFormat chart="5" format="29">
      <pivotArea type="data" outline="0" fieldPosition="0">
        <references count="3">
          <reference field="4294967294" count="1" selected="0">
            <x v="0"/>
          </reference>
          <reference field="0" count="1" selected="0">
            <x v="2"/>
          </reference>
          <reference field="1" count="1" selected="0">
            <x v="0"/>
          </reference>
        </references>
      </pivotArea>
    </chartFormat>
    <chartFormat chart="47" format="78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7" format="79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47" format="82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3"/>
          </reference>
        </references>
      </pivotArea>
    </chartFormat>
    <chartFormat chart="47" format="86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 selected="0">
            <x v="3"/>
          </reference>
        </references>
      </pivotArea>
    </chartFormat>
    <chartFormat chart="47" format="92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2"/>
          </reference>
        </references>
      </pivotArea>
    </chartFormat>
    <chartFormat chart="47" format="93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 selected="0">
            <x v="2"/>
          </reference>
        </references>
      </pivotArea>
    </chartFormat>
    <chartFormat chart="47" format="98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1"/>
          </reference>
        </references>
      </pivotArea>
    </chartFormat>
    <chartFormat chart="47" format="99">
      <pivotArea type="data" outline="0" fieldPosition="0">
        <references count="3">
          <reference field="4294967294" count="1" selected="0">
            <x v="1"/>
          </reference>
          <reference field="0" count="1" selected="0">
            <x v="6"/>
          </reference>
          <reference field="1" count="1" selected="0">
            <x v="5"/>
          </reference>
        </references>
      </pivotArea>
    </chartFormat>
    <chartFormat chart="47" format="100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 selected="0">
            <x v="1"/>
          </reference>
        </references>
      </pivotArea>
    </chartFormat>
    <chartFormat chart="47" format="101">
      <pivotArea type="data" outline="0" fieldPosition="0">
        <references count="3">
          <reference field="4294967294" count="1" selected="0">
            <x v="1"/>
          </reference>
          <reference field="0" count="1" selected="0">
            <x v="7"/>
          </reference>
          <reference field="1" count="1" selected="0">
            <x v="5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4" cacheId="1" dataOnRows="1" dataPosition="0" applyNumberFormats="0" applyBorderFormats="0" applyFontFormats="0" applyPatternFormats="0" applyAlignmentFormats="0" applyWidthHeightFormats="1" dataCaption="ערכים" updatedVersion="4" minRefreshableVersion="3" useAutoFormatting="1" rowGrandTotals="0" itemPrintTitles="1" createdVersion="4" indent="0" outline="1" outlineData="1" multipleFieldFilters="0" chartFormat="70">
  <location ref="A2:B20" firstHeaderRow="1" firstDataRow="1" firstDataCol="1"/>
  <pivotFields count="4">
    <pivotField axis="axisRow" showAll="0">
      <items count="11">
        <item n="אג&quot;ח בארץ" m="1" x="5"/>
        <item n="אג&quot;ח בארץ " x="0"/>
        <item x="1"/>
        <item x="2"/>
        <item x="3"/>
        <item x="4"/>
        <item n="אג&quot;ח בארץ22" m="1" x="6"/>
        <item m="1" x="7"/>
        <item m="1" x="9"/>
        <item m="1" x="8"/>
        <item t="default"/>
      </items>
    </pivotField>
    <pivotField name="קרנות רגילות2" dataField="1" showAll="0" defaultSubtotal="0"/>
    <pivotField name="קרנות מחקות2" dataField="1" showAll="0" defaultSubtotal="0"/>
    <pivotField name="קרנות סל2" dataField="1" showAll="0" defaultSubtotal="0"/>
  </pivotFields>
  <rowFields count="2">
    <field x="-2"/>
    <field x="0"/>
  </rowFields>
  <rowItems count="18">
    <i>
      <x/>
    </i>
    <i r="1">
      <x v="1"/>
    </i>
    <i r="1">
      <x v="2"/>
    </i>
    <i r="1">
      <x v="3"/>
    </i>
    <i r="1">
      <x v="4"/>
    </i>
    <i r="1">
      <x v="5"/>
    </i>
    <i i="1">
      <x v="1"/>
    </i>
    <i r="1" i="1">
      <x v="1"/>
    </i>
    <i r="1" i="1">
      <x v="2"/>
    </i>
    <i r="1" i="1">
      <x v="3"/>
    </i>
    <i r="1" i="1">
      <x v="4"/>
    </i>
    <i r="1" i="1">
      <x v="5"/>
    </i>
    <i i="2">
      <x v="2"/>
    </i>
    <i r="1" i="2">
      <x v="1"/>
    </i>
    <i r="1" i="2">
      <x v="2"/>
    </i>
    <i r="1" i="2">
      <x v="3"/>
    </i>
    <i r="1" i="2">
      <x v="4"/>
    </i>
    <i r="1" i="2">
      <x v="5"/>
    </i>
  </rowItems>
  <colItems count="1">
    <i/>
  </colItems>
  <dataFields count="3">
    <dataField name="קרנות מסורתיות" fld="1" baseField="0" baseItem="1"/>
    <dataField name="קרנות מחקות" fld="2" baseField="0" baseItem="1"/>
    <dataField name="קרנות סל" fld="3" baseField="0" baseItem="1"/>
  </dataFields>
  <chartFormats count="63">
    <chartFormat chart="37" format="64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65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37" format="66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37" format="67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37" format="68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37" format="69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37" format="70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37" format="71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37" format="72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37" format="7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37" format="74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37" format="75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37" format="76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8" format="77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48" format="78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48" format="79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48" format="80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48" format="81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48" format="82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48" format="83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48" format="84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48" format="85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48" format="86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48" format="87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59" format="110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9" format="111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59" format="112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59" format="113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59" format="114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59" format="115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59" format="116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59" format="117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59" format="118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59" format="119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59" format="120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61" format="13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1" format="133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1" format="134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1" format="135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1" format="136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1" format="137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1" format="138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61" format="139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1" format="140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61" format="141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61" format="142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68" format="99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68" format="100">
      <pivotArea type="data" outline="0" fieldPosition="0">
        <references count="2">
          <reference field="4294967294" count="1" selected="0">
            <x v="0"/>
          </reference>
          <reference field="0" count="1" selected="0">
            <x v="0"/>
          </reference>
        </references>
      </pivotArea>
    </chartFormat>
    <chartFormat chart="68" format="101">
      <pivotArea type="data" outline="0" fieldPosition="0">
        <references count="2">
          <reference field="4294967294" count="1" selected="0">
            <x v="0"/>
          </reference>
          <reference field="0" count="1" selected="0">
            <x v="2"/>
          </reference>
        </references>
      </pivotArea>
    </chartFormat>
    <chartFormat chart="68" format="102">
      <pivotArea type="data" outline="0" fieldPosition="0">
        <references count="2">
          <reference field="4294967294" count="1" selected="0">
            <x v="0"/>
          </reference>
          <reference field="0" count="1" selected="0">
            <x v="3"/>
          </reference>
        </references>
      </pivotArea>
    </chartFormat>
    <chartFormat chart="68" format="103">
      <pivotArea type="data" outline="0" fieldPosition="0">
        <references count="2">
          <reference field="4294967294" count="1" selected="0">
            <x v="0"/>
          </reference>
          <reference field="0" count="1" selected="0">
            <x v="4"/>
          </reference>
        </references>
      </pivotArea>
    </chartFormat>
    <chartFormat chart="68" format="104">
      <pivotArea type="data" outline="0" fieldPosition="0">
        <references count="2">
          <reference field="4294967294" count="1" selected="0">
            <x v="0"/>
          </reference>
          <reference field="0" count="1" selected="0">
            <x v="5"/>
          </reference>
        </references>
      </pivotArea>
    </chartFormat>
    <chartFormat chart="68" format="105">
      <pivotArea type="data" outline="0" fieldPosition="0">
        <references count="2">
          <reference field="4294967294" count="1" selected="0">
            <x v="2"/>
          </reference>
          <reference field="0" count="1" selected="0">
            <x v="0"/>
          </reference>
        </references>
      </pivotArea>
    </chartFormat>
    <chartFormat chart="68" format="106">
      <pivotArea type="data" outline="0" fieldPosition="0">
        <references count="2">
          <reference field="4294967294" count="1" selected="0">
            <x v="2"/>
          </reference>
          <reference field="0" count="1" selected="0">
            <x v="2"/>
          </reference>
        </references>
      </pivotArea>
    </chartFormat>
    <chartFormat chart="68" format="107">
      <pivotArea type="data" outline="0" fieldPosition="0">
        <references count="2">
          <reference field="4294967294" count="1" selected="0">
            <x v="2"/>
          </reference>
          <reference field="0" count="1" selected="0">
            <x v="3"/>
          </reference>
        </references>
      </pivotArea>
    </chartFormat>
    <chartFormat chart="68" format="108">
      <pivotArea type="data" outline="0" fieldPosition="0">
        <references count="2">
          <reference field="4294967294" count="1" selected="0">
            <x v="2"/>
          </reference>
          <reference field="0" count="1" selected="0">
            <x v="4"/>
          </reference>
        </references>
      </pivotArea>
    </chartFormat>
    <chartFormat chart="68" format="109">
      <pivotArea type="data" outline="0" fieldPosition="0">
        <references count="2">
          <reference field="4294967294" count="1" selected="0">
            <x v="2"/>
          </reference>
          <reference field="0" count="1" selected="0">
            <x v="5"/>
          </reference>
        </references>
      </pivotArea>
    </chartFormat>
    <chartFormat chart="68" format="110">
      <pivotArea type="data" outline="0" fieldPosition="0">
        <references count="2">
          <reference field="4294967294" count="1" selected="0">
            <x v="1"/>
          </reference>
          <reference field="0" count="1" selected="0">
            <x v="0"/>
          </reference>
        </references>
      </pivotArea>
    </chartFormat>
    <chartFormat chart="68" format="111">
      <pivotArea type="data" outline="0" fieldPosition="0">
        <references count="2">
          <reference field="4294967294" count="1" selected="0">
            <x v="1"/>
          </reference>
          <reference field="0" count="1" selected="0">
            <x v="2"/>
          </reference>
        </references>
      </pivotArea>
    </chartFormat>
    <chartFormat chart="68" format="112">
      <pivotArea type="data" outline="0" fieldPosition="0">
        <references count="2">
          <reference field="4294967294" count="1" selected="0">
            <x v="1"/>
          </reference>
          <reference field="0" count="1" selected="0">
            <x v="3"/>
          </reference>
        </references>
      </pivotArea>
    </chartFormat>
    <chartFormat chart="68" format="113">
      <pivotArea type="data" outline="0" fieldPosition="0">
        <references count="2">
          <reference field="4294967294" count="1" selected="0">
            <x v="1"/>
          </reference>
          <reference field="0" count="1" selected="0">
            <x v="4"/>
          </reference>
        </references>
      </pivotArea>
    </chartFormat>
    <chartFormat chart="68" format="114">
      <pivotArea type="data" outline="0" fieldPosition="0">
        <references count="2">
          <reference field="4294967294" count="1" selected="0">
            <x v="2"/>
          </reference>
          <reference field="0" count="1" selected="0">
            <x v="1"/>
          </reference>
        </references>
      </pivotArea>
    </chartFormat>
    <chartFormat chart="68" format="115">
      <pivotArea type="data" outline="0" fieldPosition="0">
        <references count="2">
          <reference field="4294967294" count="1" selected="0">
            <x v="1"/>
          </reference>
          <reference field="0" count="1" selected="0">
            <x v="1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9" cacheId="0" applyNumberFormats="0" applyBorderFormats="0" applyFontFormats="0" applyPatternFormats="0" applyAlignmentFormats="0" applyWidthHeightFormats="1" dataCaption="ערכים" updatedVersion="4" minRefreshableVersion="3" useAutoFormatting="1" rowGrandTotals="0" itemPrintTitles="1" createdVersion="4" indent="0" outline="1" outlineData="1" multipleFieldFilters="0" chartFormat="57">
  <location ref="F13:H23" firstHeaderRow="0" firstDataRow="1" firstDataCol="1"/>
  <pivotFields count="4">
    <pivotField axis="axisRow" showAll="0" defaultSubtotal="0">
      <items count="4">
        <item m="1" x="2"/>
        <item m="1" x="3"/>
        <item x="0"/>
        <item x="1"/>
      </items>
    </pivotField>
    <pivotField axis="axisRow" showAll="0">
      <items count="5">
        <item x="0"/>
        <item n="התנועה" x="1"/>
        <item n="המחיר" x="2"/>
        <item x="3"/>
        <item t="default"/>
      </items>
    </pivotField>
    <pivotField dataField="1" showAll="0" defaultSubtotal="0"/>
    <pivotField dataField="1" showAll="0"/>
  </pivotFields>
  <rowFields count="2">
    <field x="0"/>
    <field x="1"/>
  </rowFields>
  <rowItems count="10">
    <i>
      <x v="2"/>
    </i>
    <i r="1">
      <x/>
    </i>
    <i r="1">
      <x v="1"/>
    </i>
    <i r="1">
      <x v="2"/>
    </i>
    <i r="1">
      <x v="3"/>
    </i>
    <i>
      <x v="3"/>
    </i>
    <i r="1">
      <x/>
    </i>
    <i r="1">
      <x v="1"/>
    </i>
    <i r="1">
      <x v="2"/>
    </i>
    <i r="1">
      <x v="3"/>
    </i>
  </rowItems>
  <colFields count="1">
    <field x="-2"/>
  </colFields>
  <colItems count="2">
    <i>
      <x/>
    </i>
    <i i="1">
      <x v="1"/>
    </i>
  </colItems>
  <dataFields count="2">
    <dataField name="סכום של בסיס" fld="3" baseField="0" baseItem="0"/>
    <dataField name="סכום של יתרה" fld="2" baseField="0" baseItem="0"/>
  </dataFields>
  <chartFormats count="20">
    <chartFormat chart="5" format="14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" format="15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4" format="3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7" format="62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37" format="63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37" format="64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2"/>
          </reference>
        </references>
      </pivotArea>
    </chartFormat>
    <chartFormat chart="37" format="67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3"/>
          </reference>
        </references>
      </pivotArea>
    </chartFormat>
    <chartFormat chart="37" format="70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1"/>
          </reference>
        </references>
      </pivotArea>
    </chartFormat>
    <chartFormat chart="37" format="73">
      <pivotArea type="data" outline="0" fieldPosition="0">
        <references count="3">
          <reference field="4294967294" count="1" selected="0">
            <x v="1"/>
          </reference>
          <reference field="0" count="1" selected="0">
            <x v="0"/>
          </reference>
          <reference field="1" count="1" selected="0">
            <x v="0"/>
          </reference>
        </references>
      </pivotArea>
    </chartFormat>
    <chartFormat chart="55" format="96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55" format="97" series="1">
      <pivotArea type="data" outline="0" fieldPosition="0">
        <references count="1">
          <reference field="4294967294" count="1" selected="0">
            <x v="1"/>
          </reference>
        </references>
      </pivotArea>
    </chartFormat>
    <chartFormat chart="55" format="98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 selected="0">
            <x v="0"/>
          </reference>
        </references>
      </pivotArea>
    </chartFormat>
    <chartFormat chart="55" format="99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 selected="0">
            <x v="1"/>
          </reference>
        </references>
      </pivotArea>
    </chartFormat>
    <chartFormat chart="55" format="100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 selected="0">
            <x v="2"/>
          </reference>
        </references>
      </pivotArea>
    </chartFormat>
    <chartFormat chart="55" format="101">
      <pivotArea type="data" outline="0" fieldPosition="0">
        <references count="3">
          <reference field="4294967294" count="1" selected="0">
            <x v="1"/>
          </reference>
          <reference field="0" count="1" selected="0">
            <x v="2"/>
          </reference>
          <reference field="1" count="1" selected="0">
            <x v="3"/>
          </reference>
        </references>
      </pivotArea>
    </chartFormat>
    <chartFormat chart="55" format="102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0"/>
          </reference>
        </references>
      </pivotArea>
    </chartFormat>
    <chartFormat chart="55" format="103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1"/>
          </reference>
        </references>
      </pivotArea>
    </chartFormat>
    <chartFormat chart="55" format="104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2"/>
          </reference>
        </references>
      </pivotArea>
    </chartFormat>
    <chartFormat chart="55" format="105">
      <pivotArea type="data" outline="0" fieldPosition="0">
        <references count="3">
          <reference field="4294967294" count="1" selected="0">
            <x v="1"/>
          </reference>
          <reference field="0" count="1" selected="0">
            <x v="3"/>
          </reference>
          <reference field="1" count="1" selected="0">
            <x v="3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טבלה2" displayName="טבלה2" ref="A1:E11" totalsRowShown="0" headerRowDxfId="173" dataDxfId="171" headerRowBorderDxfId="172" tableBorderDxfId="170" totalsRowBorderDxfId="169" dataCellStyle="Comma">
  <tableColumns count="5">
    <tableColumn id="1" name="תאריך" dataDxfId="168" dataCellStyle="Normal 32"/>
    <tableColumn id="2" name="סך תיק הנכסים" dataDxfId="167" dataCellStyle="Comma"/>
    <tableColumn id="3" name="הציבור במישרין" dataDxfId="166" dataCellStyle="Comma"/>
    <tableColumn id="4" name="הגופים המוסדיים" dataDxfId="165" dataCellStyle="Comma"/>
    <tableColumn id="5" name="אחוזי תוצר (הציר הימני)" dataDxfId="16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" altTextSummary="נתונים לאיור א1"/>
    </ext>
  </extLst>
</table>
</file>

<file path=xl/tables/table10.xml><?xml version="1.0" encoding="utf-8"?>
<table xmlns="http://schemas.openxmlformats.org/spreadsheetml/2006/main" id="11" name="טבלה11" displayName="טבלה11" ref="A1:H11" totalsRowShown="0" headerRowDxfId="94" dataDxfId="92" headerRowBorderDxfId="93" tableBorderDxfId="91" totalsRowBorderDxfId="90" dataCellStyle="Comma">
  <tableColumns count="8">
    <tableColumn id="1" name="תאריך" dataDxfId="89" dataCellStyle="Normal 32"/>
    <tableColumn id="2" name="הציבור_x000a_במישרין" dataDxfId="88" dataCellStyle="Comma"/>
    <tableColumn id="3" name="קרנות הנאמנות" dataDxfId="87" dataCellStyle="Comma"/>
    <tableColumn id="4" name="הגמל_x000a_וההשתלמות" dataDxfId="86" dataCellStyle="Comma"/>
    <tableColumn id="5" name="קרנות_x000a_הפנסיה" dataDxfId="85" dataCellStyle="Comma"/>
    <tableColumn id="6" name="חברות הביטוח" dataDxfId="84" dataCellStyle="Comma"/>
    <tableColumn id="7" name="הציבור במישרין" dataDxfId="83" dataCellStyle="Comma"/>
    <tableColumn id="8" name=" הגופים המוסדיים" dataDxfId="8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0" altTextSummary="נתונים לאיור א10"/>
    </ext>
  </extLst>
</table>
</file>

<file path=xl/tables/table11.xml><?xml version="1.0" encoding="utf-8"?>
<table xmlns="http://schemas.openxmlformats.org/spreadsheetml/2006/main" id="12" name="טבלה12" displayName="טבלה12" ref="B1:D8" totalsRowShown="0" headerRowDxfId="81" dataDxfId="79" headerRowBorderDxfId="80" tableBorderDxfId="78" totalsRowBorderDxfId="77">
  <tableColumns count="3">
    <tableColumn id="1" name="עמודה1" dataDxfId="76"/>
    <tableColumn id="2" name="דצמ-17" dataDxfId="75"/>
    <tableColumn id="3" name="דצמ-18" dataDxfId="74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1" altTextSummary="נתונים לאיור א11"/>
    </ext>
  </extLst>
</table>
</file>

<file path=xl/tables/table12.xml><?xml version="1.0" encoding="utf-8"?>
<table xmlns="http://schemas.openxmlformats.org/spreadsheetml/2006/main" id="13" name="טבלה13" displayName="טבלה13" ref="A1:C3" totalsRowShown="0" headerRowDxfId="73" dataDxfId="71" headerRowBorderDxfId="72" tableBorderDxfId="70" totalsRowBorderDxfId="69" dataCellStyle="Comma">
  <tableColumns count="3">
    <tableColumn id="1" name="תאריך" dataDxfId="68" dataCellStyle="Normal 32"/>
    <tableColumn id="2" name="הציבור במישרין" dataDxfId="67" dataCellStyle="Comma"/>
    <tableColumn id="3" name="הגופים המוסדיים" dataDxfId="6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2" altTextSummary="נתונים לאיור א12"/>
    </ext>
  </extLst>
</table>
</file>

<file path=xl/tables/table13.xml><?xml version="1.0" encoding="utf-8"?>
<table xmlns="http://schemas.openxmlformats.org/spreadsheetml/2006/main" id="14" name="טבלה14" displayName="טבלה14" ref="A1:E11" totalsRowShown="0" headerRowDxfId="65" dataDxfId="63" headerRowBorderDxfId="64" tableBorderDxfId="62" totalsRowBorderDxfId="61" dataCellStyle="Comma">
  <tableColumns count="5">
    <tableColumn id="1" name="תאריך" dataDxfId="60" dataCellStyle="Normal 32"/>
    <tableColumn id="2" name="יתרת המזומן והעו&quot;ש" dataDxfId="59" dataCellStyle="Comma"/>
    <tableColumn id="3" name="יתרת הפיקדונות" dataDxfId="58" dataCellStyle="Comma"/>
    <tableColumn id="4" name="שיעור השינוי השנתי - המזומן והעו&quot;ש (ציר ימני)" dataDxfId="57" dataCellStyle="Comma"/>
    <tableColumn id="5" name="שיעור השינוי השנתי - הפיקדונות (ציר ימני)" dataDxfId="56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3" altTextSummary="נתונים לאיור א13"/>
    </ext>
  </extLst>
</table>
</file>

<file path=xl/tables/table14.xml><?xml version="1.0" encoding="utf-8"?>
<table xmlns="http://schemas.openxmlformats.org/spreadsheetml/2006/main" id="15" name="טבלה15" displayName="טבלה15" ref="A1:I2" totalsRowShown="0" headerRowDxfId="54" dataDxfId="52" headerRowBorderDxfId="53" tableBorderDxfId="51" totalsRowBorderDxfId="50" dataCellStyle="Comma">
  <tableColumns count="9">
    <tableColumn id="1" name="עמודה1" dataDxfId="49"/>
    <tableColumn id="2" name="כספיות במט&quot;ח" dataDxfId="48" dataCellStyle="Comma"/>
    <tableColumn id="3" name="מניות חו&quot;ל" dataDxfId="47" dataCellStyle="Comma"/>
    <tableColumn id="4" name="אחר" dataDxfId="46" dataCellStyle="Comma"/>
    <tableColumn id="5" name="אג&quot;ח בארץ מדינה" dataDxfId="45" dataCellStyle="Comma"/>
    <tableColumn id="6" name="מניות בארץ" dataDxfId="44" dataCellStyle="Comma"/>
    <tableColumn id="7" name="אג&quot;ח בארץ שקלי" dataDxfId="43" dataCellStyle="Comma"/>
    <tableColumn id="8" name="אג&quot;ח בארץ כללי" dataDxfId="42" dataCellStyle="Comma"/>
    <tableColumn id="9" name="סה&quot;כ" dataDxfId="41" dataCellStyle="Comma"/>
  </tableColumns>
  <tableStyleInfo showFirstColumn="0" showLastColumn="0" showRowStripes="1" showColumnStripes="0"/>
</table>
</file>

<file path=xl/tables/table15.xml><?xml version="1.0" encoding="utf-8"?>
<table xmlns="http://schemas.openxmlformats.org/spreadsheetml/2006/main" id="16" name="טבלה16" displayName="טבלה16" ref="C1:F6" totalsRowShown="0" headerRowDxfId="40" dataDxfId="38" headerRowBorderDxfId="39" tableBorderDxfId="37" totalsRowBorderDxfId="36" headerRowCellStyle="Normal 31">
  <tableColumns count="4">
    <tableColumn id="1" name="קבוצת השקעה" dataDxfId="9" dataCellStyle="Normal 31"/>
    <tableColumn id="2" name="קרנות רגילות" dataDxfId="8" dataCellStyle="Comma"/>
    <tableColumn id="3" name="קרנות מחקות" dataDxfId="7" dataCellStyle="Comma"/>
    <tableColumn id="4" name="קרנות סל" dataDxfId="6" dataCellStyle="Comma"/>
  </tableColumns>
  <tableStyleInfo showFirstColumn="0" showLastColumn="0" showRowStripes="1" showColumnStripes="0"/>
</table>
</file>

<file path=xl/tables/table16.xml><?xml version="1.0" encoding="utf-8"?>
<table xmlns="http://schemas.openxmlformats.org/spreadsheetml/2006/main" id="17" name="טבלה17" displayName="טבלה17" ref="A1:C4" totalsRowShown="0" headerRowDxfId="35" dataDxfId="33" headerRowBorderDxfId="34" tableBorderDxfId="32" totalsRowBorderDxfId="31" headerRowCellStyle="Normal 31">
  <tableColumns count="3">
    <tableColumn id="1" name="עמודה1" dataDxfId="5" dataCellStyle="Normal 31"/>
    <tableColumn id="2" name="אגח בארץ - מדינה" dataDxfId="4" dataCellStyle="Comma 17"/>
    <tableColumn id="3" name="אג&quot;ח בארץ - חברות" dataDxfId="3" dataCellStyle="Comma 17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6" altTextSummary="נתונים לאיור א16"/>
    </ext>
  </extLst>
</table>
</file>

<file path=xl/tables/table17.xml><?xml version="1.0" encoding="utf-8"?>
<table xmlns="http://schemas.openxmlformats.org/spreadsheetml/2006/main" id="18" name="טבלה19" displayName="טבלה19" ref="A1:C5" totalsRowShown="0" headerRowDxfId="30" dataDxfId="28" headerRowBorderDxfId="29" tableBorderDxfId="27" totalsRowBorderDxfId="26">
  <tableColumns count="3">
    <tableColumn id="1" name="עמודה1" dataDxfId="2" dataCellStyle="Normal 32"/>
    <tableColumn id="2" name="תעודות סל (כיום קרנות סל)" dataDxfId="1" dataCellStyle="Comma 17"/>
    <tableColumn id="3" name="קרנות מחקות" dataDxfId="0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17" altTextSummary="נתונים לאיור א17"/>
    </ext>
  </extLst>
</table>
</file>

<file path=xl/tables/table18.xml><?xml version="1.0" encoding="utf-8"?>
<table xmlns="http://schemas.openxmlformats.org/spreadsheetml/2006/main" id="1" name="טבלה18" displayName="טבלה18" ref="B3:I28" totalsRowShown="0" headerRowDxfId="25" dataDxfId="23" headerRowBorderDxfId="24" tableBorderDxfId="22" dataCellStyle="Comma">
  <tableColumns count="8">
    <tableColumn id="1" name="עמודה1" dataDxfId="21"/>
    <tableColumn id="2" name="עמודה2" dataDxfId="20"/>
    <tableColumn id="3" name="2013" dataDxfId="19" dataCellStyle="Comma"/>
    <tableColumn id="4" name="2014" dataDxfId="18" dataCellStyle="Comma"/>
    <tableColumn id="5" name="2015" dataDxfId="17" dataCellStyle="Comma"/>
    <tableColumn id="6" name="2016" dataDxfId="16" dataCellStyle="Comma"/>
    <tableColumn id="7" name="2017" dataDxfId="15" dataCellStyle="Comma"/>
    <tableColumn id="8" name="2018" dataDxfId="1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לוח אינדיקטורים עיקריים בתיק הנכסים של הציבור" altTextSummary="לוח אינדיקטורים עיקריים בתיק הנכסים של הציבור. קיימות הערות ללוח."/>
    </ext>
  </extLst>
</table>
</file>

<file path=xl/tables/table2.xml><?xml version="1.0" encoding="utf-8"?>
<table xmlns="http://schemas.openxmlformats.org/spreadsheetml/2006/main" id="3" name="טבלה3" displayName="טבלה3" ref="A1:E11" totalsRowShown="0" headerRowDxfId="163" dataDxfId="161" headerRowBorderDxfId="162" tableBorderDxfId="160" totalsRowBorderDxfId="159" headerRowCellStyle="Normal_יתרת סך הנכסים בידי הגופים המוסדיים" dataCellStyle="Comma">
  <tableColumns count="5">
    <tableColumn id="1" name="תאריך" dataDxfId="158" dataCellStyle="Normal 32"/>
    <tableColumn id="2" name="משקל הנכסים שבידי הגופים המוסדיים בסך התיק (הציר הימני)" dataDxfId="157" dataCellStyle="Comma"/>
    <tableColumn id="3" name="קרנות הפנסיה" dataDxfId="156" dataCellStyle="Comma"/>
    <tableColumn id="4" name="קופות הגמל וקרנות ההשתלמות" dataDxfId="155" dataCellStyle="Comma"/>
    <tableColumn id="5" name="חברות ביטוח החיים" dataDxfId="154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2" altTextSummary="נתונים לאיור א2"/>
    </ext>
  </extLst>
</table>
</file>

<file path=xl/tables/table3.xml><?xml version="1.0" encoding="utf-8"?>
<table xmlns="http://schemas.openxmlformats.org/spreadsheetml/2006/main" id="4" name="טבלה4" displayName="טבלה4" ref="A1:D6" totalsRowShown="0" headerRowDxfId="153" dataDxfId="151" headerRowBorderDxfId="152" tableBorderDxfId="150" totalsRowBorderDxfId="149">
  <tableColumns count="4">
    <tableColumn id="1" name="דצמ-18" dataDxfId="12" dataCellStyle="Normal 32"/>
    <tableColumn id="2" name="הציבור במישרין" dataDxfId="13" dataCellStyle="Comma"/>
    <tableColumn id="3" name="הגופים המוסדיים" dataDxfId="11" dataCellStyle="Comma"/>
    <tableColumn id="4" name="הציבור במישרין / סה&quot;כ" dataDxfId="10" dataCellStyle="Percent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3" altTextSummary="נתונים לאיור א3"/>
    </ext>
  </extLst>
</table>
</file>

<file path=xl/tables/table4.xml><?xml version="1.0" encoding="utf-8"?>
<table xmlns="http://schemas.openxmlformats.org/spreadsheetml/2006/main" id="5" name="טבלה5" displayName="טבלה5" ref="A1:C7" totalsRowShown="0" headerRowDxfId="148" dataDxfId="146" headerRowBorderDxfId="147" tableBorderDxfId="145" totalsRowBorderDxfId="144" headerRowCellStyle="Normal 32">
  <tableColumns count="3">
    <tableColumn id="1" name="דצמ-18" dataDxfId="143" dataCellStyle="Comma"/>
    <tableColumn id="2" name="מיליארדי ₪" dataDxfId="142" dataCellStyle="Comma"/>
    <tableColumn id="3" name="עמודה1" dataDxfId="141" dataCellStyle="Normal 32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4" altTextSummary="נתונים לאיור א4"/>
    </ext>
  </extLst>
</table>
</file>

<file path=xl/tables/table5.xml><?xml version="1.0" encoding="utf-8"?>
<table xmlns="http://schemas.openxmlformats.org/spreadsheetml/2006/main" id="6" name="טבלה6" displayName="טבלה6" ref="A1:D12" totalsRowShown="0" headerRowDxfId="140" dataDxfId="138" headerRowBorderDxfId="139" tableBorderDxfId="137" totalsRowBorderDxfId="136">
  <tableColumns count="4">
    <tableColumn id="1" name="תאריך" dataDxfId="135" dataCellStyle="Normal 32"/>
    <tableColumn id="2" name="פיקדונות" dataDxfId="134" dataCellStyle="Comma"/>
    <tableColumn id="3" name="אג&quot;ח" dataDxfId="133" dataCellStyle="Comma"/>
    <tableColumn id="4" name="מניות" dataDxfId="13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5" altTextSummary="נתונים לאיור א5"/>
    </ext>
  </extLst>
</table>
</file>

<file path=xl/tables/table6.xml><?xml version="1.0" encoding="utf-8"?>
<table xmlns="http://schemas.openxmlformats.org/spreadsheetml/2006/main" id="7" name="טבלה7" displayName="טבלה7" ref="A1:C5" totalsRowShown="0" dataDxfId="127" headerRowBorderDxfId="128" tableBorderDxfId="126" totalsRowBorderDxfId="125">
  <tableColumns count="3">
    <tableColumn id="1" name="עמודה1" dataDxfId="124" dataCellStyle="Normal 32"/>
    <tableColumn id="2" name=" הגופים המוסדיים" dataDxfId="123" dataCellStyle="Comma"/>
    <tableColumn id="3" name="הציבור במישרין" dataDxfId="122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6" altTextSummary="נתונים לאיור א6"/>
    </ext>
  </extLst>
</table>
</file>

<file path=xl/tables/table7.xml><?xml version="1.0" encoding="utf-8"?>
<table xmlns="http://schemas.openxmlformats.org/spreadsheetml/2006/main" id="8" name="טבלה8" displayName="טבלה8" ref="A1:F11" totalsRowShown="0" headerRowDxfId="121" dataDxfId="119" headerRowBorderDxfId="120" tableBorderDxfId="118" totalsRowBorderDxfId="117" dataCellStyle="Comma">
  <tableColumns count="6">
    <tableColumn id="1" name="תאריך" dataDxfId="116"/>
    <tableColumn id="2" name="שיעור החשיפה לנכסים זרים (סך המוסדיים, ללא מבטיחות)" dataDxfId="115" dataCellStyle="Comma"/>
    <tableColumn id="3" name="תוכניות ביטוח המשתתפות ברווחים" dataDxfId="114" dataCellStyle="Comma"/>
    <tableColumn id="4" name="קרנות הפנסיה הוותיקות" dataDxfId="113" dataCellStyle="Comma"/>
    <tableColumn id="5" name="קרנות הפנסיה החדשות" dataDxfId="112" dataCellStyle="Comma"/>
    <tableColumn id="6" name="קופות הגמל וקרנות ההשתלמות" dataDxfId="111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7" altTextSummary="נתונים לאיור א7"/>
    </ext>
  </extLst>
</table>
</file>

<file path=xl/tables/table8.xml><?xml version="1.0" encoding="utf-8"?>
<table xmlns="http://schemas.openxmlformats.org/spreadsheetml/2006/main" id="9" name="טבלה9" displayName="טבלה9" ref="A1:C12" totalsRowShown="0" headerRowDxfId="110" dataDxfId="108" headerRowBorderDxfId="109" tableBorderDxfId="107" totalsRowBorderDxfId="106">
  <tableColumns count="3">
    <tableColumn id="1" name="תאריך" dataDxfId="105" dataCellStyle="Normal 32"/>
    <tableColumn id="2" name="במיליארדי ₪" dataDxfId="104" dataCellStyle="Comma"/>
    <tableColumn id="3" name="כאחוז מסך התיק (הציר הימני)" dataDxfId="103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 לאיור 8" altTextSummary="נתונים  לאיור 8"/>
    </ext>
  </extLst>
</table>
</file>

<file path=xl/tables/table9.xml><?xml version="1.0" encoding="utf-8"?>
<table xmlns="http://schemas.openxmlformats.org/spreadsheetml/2006/main" id="10" name="טבלה10" displayName="טבלה10" ref="K7:M14" totalsRowShown="0" headerRowDxfId="102" dataDxfId="100" headerRowBorderDxfId="101" tableBorderDxfId="99" totalsRowBorderDxfId="98">
  <tableColumns count="3">
    <tableColumn id="1" name="תנועות באחוזים" dataDxfId="97" dataCellStyle="Normal 32"/>
    <tableColumn id="2" name="הציבור במישרין" dataDxfId="96" dataCellStyle="Comma"/>
    <tableColumn id="3" name="הגופים המוסדיים" dataDxfId="95" dataCellStyle="Comma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="נתונים לאיור א9" altTextSummary="נתונים לאיור א9"/>
    </ext>
  </extLst>
</table>
</file>

<file path=xl/theme/theme1.xml><?xml version="1.0" encoding="utf-8"?>
<a:theme xmlns:a="http://schemas.openxmlformats.org/drawingml/2006/main" name="ערכת נושא Office">
  <a:themeElements>
    <a:clrScheme name="צבעים למבט סטטיסט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CC1C25"/>
      </a:accent1>
      <a:accent2>
        <a:srgbClr val="74BD5B"/>
      </a:accent2>
      <a:accent3>
        <a:srgbClr val="0093CB"/>
      </a:accent3>
      <a:accent4>
        <a:srgbClr val="9871AF"/>
      </a:accent4>
      <a:accent5>
        <a:srgbClr val="EF6000"/>
      </a:accent5>
      <a:accent6>
        <a:srgbClr val="09C2CB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printerSettings" Target="../printerSettings/printerSettings10.bin"/><Relationship Id="rId1" Type="http://schemas.openxmlformats.org/officeDocument/2006/relationships/pivotTable" Target="../pivotTables/pivotTable1.xml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2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3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14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1.xml"/><Relationship Id="rId1" Type="http://schemas.openxmlformats.org/officeDocument/2006/relationships/printerSettings" Target="../printerSettings/printerSettings16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17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2.xml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1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3.xml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19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4.xml"/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1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22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5.xml"/><Relationship Id="rId1" Type="http://schemas.openxmlformats.org/officeDocument/2006/relationships/pivotTable" Target="../pivotTables/pivotTable2.xml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6.xml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24.bin"/></Relationships>
</file>

<file path=xl/worksheets/_rels/sheet3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7.xml"/><Relationship Id="rId2" Type="http://schemas.openxmlformats.org/officeDocument/2006/relationships/printerSettings" Target="../printerSettings/printerSettings25.bin"/><Relationship Id="rId1" Type="http://schemas.openxmlformats.org/officeDocument/2006/relationships/pivotTable" Target="../pivotTables/pivotTable3.xml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8.xml"/><Relationship Id="rId1" Type="http://schemas.openxmlformats.org/officeDocument/2006/relationships/printerSettings" Target="../printerSettings/printerSettings26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"/>
  <sheetViews>
    <sheetView rightToLeft="1" workbookViewId="0"/>
  </sheetViews>
  <sheetFormatPr defaultRowHeight="14.25"/>
  <sheetData>
    <row r="1" spans="1:5">
      <c r="A1">
        <v>7</v>
      </c>
      <c r="B1" t="s">
        <v>119</v>
      </c>
    </row>
    <row r="2" spans="1:5">
      <c r="A2" s="96" t="s">
        <v>91</v>
      </c>
      <c r="C2" t="s">
        <v>92</v>
      </c>
      <c r="D2">
        <v>4.2699999999999996</v>
      </c>
      <c r="E2" s="98">
        <v>43514.578159722223</v>
      </c>
    </row>
    <row r="3" spans="1:5">
      <c r="A3" s="96" t="s">
        <v>91</v>
      </c>
      <c r="C3" t="s">
        <v>92</v>
      </c>
      <c r="D3">
        <v>7.3</v>
      </c>
      <c r="E3" s="98">
        <v>43514.578159722223</v>
      </c>
    </row>
    <row r="4" spans="1:5">
      <c r="A4" s="96" t="s">
        <v>91</v>
      </c>
      <c r="C4" t="s">
        <v>92</v>
      </c>
      <c r="D4">
        <v>8</v>
      </c>
      <c r="E4" s="98">
        <v>43514.578159722223</v>
      </c>
    </row>
    <row r="5" spans="1:5">
      <c r="A5" s="96" t="s">
        <v>91</v>
      </c>
      <c r="C5" t="s">
        <v>92</v>
      </c>
      <c r="D5">
        <v>6.8</v>
      </c>
      <c r="E5" s="98">
        <v>43514.578159722223</v>
      </c>
    </row>
    <row r="6" spans="1:5">
      <c r="A6" s="96" t="s">
        <v>91</v>
      </c>
      <c r="C6" t="s">
        <v>92</v>
      </c>
      <c r="D6">
        <v>16.329999999999998</v>
      </c>
      <c r="E6" s="98">
        <v>43514.578159722223</v>
      </c>
    </row>
    <row r="7" spans="1:5">
      <c r="A7" s="96" t="s">
        <v>91</v>
      </c>
      <c r="B7" t="s">
        <v>117</v>
      </c>
      <c r="D7" t="e">
        <v>#N/A</v>
      </c>
      <c r="E7" s="97">
        <v>0</v>
      </c>
    </row>
    <row r="8" spans="1:5">
      <c r="A8" s="96" t="s">
        <v>91</v>
      </c>
      <c r="C8" t="s">
        <v>92</v>
      </c>
      <c r="D8">
        <v>6.8</v>
      </c>
      <c r="E8" s="98">
        <v>43514.5783912037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G21" sqref="G21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5"/>
  <dimension ref="A1:J15"/>
  <sheetViews>
    <sheetView showGridLines="0" workbookViewId="0">
      <selection activeCell="I38" sqref="I38"/>
    </sheetView>
  </sheetViews>
  <sheetFormatPr defaultRowHeight="14.25"/>
  <cols>
    <col min="2" max="5" width="15.625" customWidth="1"/>
  </cols>
  <sheetData>
    <row r="1" spans="1:10" ht="15.75">
      <c r="A1" s="145" t="s">
        <v>116</v>
      </c>
      <c r="B1" s="146" t="s">
        <v>11</v>
      </c>
      <c r="C1" s="146" t="s">
        <v>10</v>
      </c>
      <c r="D1" s="147" t="s">
        <v>9</v>
      </c>
    </row>
    <row r="2" spans="1:10" ht="15">
      <c r="A2" s="117">
        <v>39813</v>
      </c>
      <c r="B2" s="118">
        <v>73.53</v>
      </c>
      <c r="C2" s="118">
        <v>58.24</v>
      </c>
      <c r="D2" s="119">
        <v>61.2</v>
      </c>
    </row>
    <row r="3" spans="1:10" ht="15">
      <c r="A3" s="117">
        <v>40178</v>
      </c>
      <c r="B3" s="118">
        <v>72.95</v>
      </c>
      <c r="C3" s="118">
        <v>70.41</v>
      </c>
      <c r="D3" s="119">
        <v>111.34</v>
      </c>
      <c r="F3" s="43"/>
      <c r="G3" s="43"/>
      <c r="H3" s="43"/>
      <c r="I3" s="43"/>
      <c r="J3" s="43"/>
    </row>
    <row r="4" spans="1:10" ht="15">
      <c r="A4" s="117">
        <v>40543</v>
      </c>
      <c r="B4" s="118">
        <v>57.61</v>
      </c>
      <c r="C4" s="118">
        <v>87.62</v>
      </c>
      <c r="D4" s="119">
        <v>139.19999999999999</v>
      </c>
      <c r="F4" s="43"/>
      <c r="G4" s="43"/>
      <c r="H4" s="43"/>
      <c r="I4" s="43"/>
      <c r="J4" s="43"/>
    </row>
    <row r="5" spans="1:10" ht="15">
      <c r="A5" s="117">
        <v>40908</v>
      </c>
      <c r="B5" s="118">
        <v>46.18</v>
      </c>
      <c r="C5" s="118">
        <v>106</v>
      </c>
      <c r="D5" s="119">
        <v>143.5</v>
      </c>
      <c r="F5" s="43"/>
      <c r="G5" s="43"/>
      <c r="H5" s="43"/>
      <c r="I5" s="43"/>
      <c r="J5" s="43"/>
    </row>
    <row r="6" spans="1:10" ht="15">
      <c r="A6" s="117">
        <v>41274</v>
      </c>
      <c r="B6" s="118">
        <v>29.93</v>
      </c>
      <c r="C6" s="118">
        <v>120.35</v>
      </c>
      <c r="D6" s="119">
        <v>174.92</v>
      </c>
      <c r="F6" s="43"/>
      <c r="G6" s="43"/>
      <c r="H6" s="43"/>
      <c r="I6" s="43"/>
      <c r="J6" s="43"/>
    </row>
    <row r="7" spans="1:10" ht="15">
      <c r="A7" s="117">
        <v>41639</v>
      </c>
      <c r="B7" s="118">
        <v>27.47</v>
      </c>
      <c r="C7" s="118">
        <v>125.1</v>
      </c>
      <c r="D7" s="119">
        <v>221.53</v>
      </c>
      <c r="F7" s="43"/>
      <c r="G7" s="43"/>
      <c r="H7" s="43"/>
      <c r="I7" s="43"/>
      <c r="J7" s="43"/>
    </row>
    <row r="8" spans="1:10" ht="15">
      <c r="A8" s="117">
        <v>42004</v>
      </c>
      <c r="B8" s="118">
        <v>21.9</v>
      </c>
      <c r="C8" s="118">
        <v>164.49</v>
      </c>
      <c r="D8" s="119">
        <v>266.06</v>
      </c>
      <c r="F8" s="43"/>
      <c r="G8" s="43"/>
      <c r="H8" s="43"/>
      <c r="I8" s="43"/>
      <c r="J8" s="43"/>
    </row>
    <row r="9" spans="1:10" ht="15">
      <c r="A9" s="117">
        <v>42369</v>
      </c>
      <c r="B9" s="118">
        <v>26.74</v>
      </c>
      <c r="C9" s="118">
        <v>176.61</v>
      </c>
      <c r="D9" s="119">
        <v>268.73</v>
      </c>
      <c r="F9" s="43"/>
      <c r="G9" s="43"/>
      <c r="H9" s="43"/>
      <c r="I9" s="43"/>
      <c r="J9" s="43"/>
    </row>
    <row r="10" spans="1:10" ht="15">
      <c r="A10" s="117">
        <v>42735</v>
      </c>
      <c r="B10" s="118">
        <v>22.76</v>
      </c>
      <c r="C10" s="118">
        <v>182.45</v>
      </c>
      <c r="D10" s="119">
        <v>270.61</v>
      </c>
      <c r="F10" s="43"/>
      <c r="G10" s="43"/>
      <c r="H10" s="43"/>
      <c r="I10" s="43"/>
      <c r="J10" s="43"/>
    </row>
    <row r="11" spans="1:10" ht="15">
      <c r="A11" s="117">
        <v>43100</v>
      </c>
      <c r="B11" s="118">
        <v>14.04</v>
      </c>
      <c r="C11" s="118">
        <v>176.32</v>
      </c>
      <c r="D11" s="119">
        <v>305.26</v>
      </c>
      <c r="F11" s="43"/>
      <c r="G11" s="43"/>
      <c r="H11" s="43"/>
      <c r="I11" s="43"/>
      <c r="J11" s="43"/>
    </row>
    <row r="12" spans="1:10" ht="15">
      <c r="A12" s="120">
        <v>43465</v>
      </c>
      <c r="B12" s="121">
        <v>8.6</v>
      </c>
      <c r="C12" s="121">
        <v>190.77</v>
      </c>
      <c r="D12" s="122">
        <v>330.77</v>
      </c>
      <c r="F12" s="43"/>
      <c r="G12" s="43"/>
      <c r="H12" s="43"/>
      <c r="I12" s="43"/>
      <c r="J12" s="43"/>
    </row>
    <row r="13" spans="1:10">
      <c r="B13" s="27"/>
      <c r="C13" s="100"/>
      <c r="D13" s="100"/>
      <c r="F13" s="44"/>
      <c r="G13" s="43"/>
      <c r="H13" s="43"/>
      <c r="I13" s="43"/>
      <c r="J13" s="43"/>
    </row>
    <row r="14" spans="1:10">
      <c r="B14" s="99"/>
      <c r="C14" s="99"/>
      <c r="D14" s="99"/>
      <c r="F14" s="44"/>
      <c r="G14" s="43"/>
      <c r="H14" s="43"/>
      <c r="I14" s="43"/>
      <c r="J14" s="43"/>
    </row>
    <row r="15" spans="1:10">
      <c r="D15" s="99"/>
    </row>
  </sheetData>
  <pageMargins left="0.7" right="0.7" top="0.75" bottom="0.75" header="0.3" footer="0.3"/>
  <tableParts count="1">
    <tablePart r:id="rId1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F21" sqref="F21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7"/>
  <dimension ref="A1:I42"/>
  <sheetViews>
    <sheetView showGridLines="0" zoomScaleNormal="100" workbookViewId="0"/>
  </sheetViews>
  <sheetFormatPr defaultRowHeight="14.25"/>
  <cols>
    <col min="1" max="3" width="18.375" customWidth="1"/>
    <col min="5" max="5" width="13.5" hidden="1" customWidth="1"/>
    <col min="6" max="6" width="16.75" hidden="1" customWidth="1"/>
    <col min="7" max="8" width="11.75" hidden="1" customWidth="1"/>
    <col min="9" max="9" width="11.75" customWidth="1"/>
  </cols>
  <sheetData>
    <row r="1" spans="1:8" ht="15">
      <c r="A1" s="195" t="s">
        <v>53</v>
      </c>
      <c r="B1" s="143" t="s">
        <v>47</v>
      </c>
      <c r="C1" s="144" t="s">
        <v>48</v>
      </c>
      <c r="E1" s="92" t="s">
        <v>14</v>
      </c>
      <c r="F1" s="92" t="s">
        <v>13</v>
      </c>
      <c r="G1" s="91" t="s">
        <v>7</v>
      </c>
      <c r="H1" s="91" t="s">
        <v>12</v>
      </c>
    </row>
    <row r="2" spans="1:8" ht="15">
      <c r="A2" s="181">
        <v>43100</v>
      </c>
      <c r="B2" s="108">
        <v>180.09518024599998</v>
      </c>
      <c r="C2" s="109">
        <v>125.165720675</v>
      </c>
      <c r="E2" s="6" t="str">
        <f>B1</f>
        <v xml:space="preserve"> הגופים המוסדיים</v>
      </c>
      <c r="F2" s="6" t="s">
        <v>114</v>
      </c>
      <c r="G2" s="8">
        <v>180.09518024599998</v>
      </c>
      <c r="H2" s="7">
        <v>0</v>
      </c>
    </row>
    <row r="3" spans="1:8" ht="15">
      <c r="A3" s="181" t="s">
        <v>99</v>
      </c>
      <c r="B3" s="108">
        <v>22.280504040137178</v>
      </c>
      <c r="C3" s="109">
        <v>5.5687014791950862</v>
      </c>
      <c r="E3" s="6" t="str">
        <f>B1</f>
        <v xml:space="preserve"> הגופים המוסדיים</v>
      </c>
      <c r="F3" s="9" t="str">
        <f>A3</f>
        <v>התנועה</v>
      </c>
      <c r="G3" s="7">
        <v>22.280504040137178</v>
      </c>
      <c r="H3" s="7">
        <v>180.09518024599998</v>
      </c>
    </row>
    <row r="4" spans="1:8" ht="15">
      <c r="A4" s="181" t="s">
        <v>100</v>
      </c>
      <c r="B4" s="182">
        <v>-1.5030747621371496</v>
      </c>
      <c r="C4" s="183">
        <v>-0.8326588141950868</v>
      </c>
      <c r="E4" s="6" t="str">
        <f>B1</f>
        <v xml:space="preserve"> הגופים המוסדיים</v>
      </c>
      <c r="F4" s="1" t="s">
        <v>36</v>
      </c>
      <c r="G4" s="7">
        <v>1.5030747621371496</v>
      </c>
      <c r="H4" s="7">
        <v>200.87260952400001</v>
      </c>
    </row>
    <row r="5" spans="1:8" ht="15">
      <c r="A5" s="184">
        <v>43465</v>
      </c>
      <c r="B5" s="111">
        <v>200.87260952400001</v>
      </c>
      <c r="C5" s="112">
        <v>129.90176334</v>
      </c>
      <c r="E5" s="6" t="str">
        <f>B1</f>
        <v xml:space="preserve"> הגופים המוסדיים</v>
      </c>
      <c r="F5" s="40" t="s">
        <v>115</v>
      </c>
      <c r="G5" s="8">
        <v>200.87260952400001</v>
      </c>
      <c r="H5" s="7">
        <v>0</v>
      </c>
    </row>
    <row r="6" spans="1:8">
      <c r="E6" s="6" t="str">
        <f>C1</f>
        <v>הציבור במישרין</v>
      </c>
      <c r="F6" s="40" t="s">
        <v>114</v>
      </c>
      <c r="G6" s="8">
        <v>125.165720675</v>
      </c>
      <c r="H6" s="7">
        <v>0</v>
      </c>
    </row>
    <row r="7" spans="1:8">
      <c r="E7" s="6" t="str">
        <f>C1</f>
        <v>הציבור במישרין</v>
      </c>
      <c r="F7" s="9" t="str">
        <f>A3</f>
        <v>התנועה</v>
      </c>
      <c r="G7" s="7">
        <v>5.5687014791950862</v>
      </c>
      <c r="H7" s="7">
        <v>125.165720675</v>
      </c>
    </row>
    <row r="8" spans="1:8">
      <c r="E8" s="6" t="str">
        <f>C1</f>
        <v>הציבור במישרין</v>
      </c>
      <c r="F8" s="1" t="s">
        <v>36</v>
      </c>
      <c r="G8" s="7">
        <v>0.8326588141950868</v>
      </c>
      <c r="H8" s="7">
        <v>129.90176334</v>
      </c>
    </row>
    <row r="9" spans="1:8">
      <c r="E9" s="6" t="str">
        <f>C1</f>
        <v>הציבור במישרין</v>
      </c>
      <c r="F9" s="40" t="s">
        <v>115</v>
      </c>
      <c r="G9" s="8">
        <v>129.90176334</v>
      </c>
      <c r="H9" s="7">
        <v>0</v>
      </c>
    </row>
    <row r="13" spans="1:8">
      <c r="F13" s="10" t="s">
        <v>17</v>
      </c>
      <c r="G13" t="s">
        <v>15</v>
      </c>
      <c r="H13" t="s">
        <v>16</v>
      </c>
    </row>
    <row r="14" spans="1:8">
      <c r="F14" s="4" t="s">
        <v>47</v>
      </c>
      <c r="G14" s="3"/>
      <c r="H14" s="3"/>
    </row>
    <row r="15" spans="1:8">
      <c r="F15" s="5" t="s">
        <v>114</v>
      </c>
      <c r="G15" s="101">
        <v>0</v>
      </c>
      <c r="H15" s="101">
        <v>180.09518024599998</v>
      </c>
    </row>
    <row r="16" spans="1:8">
      <c r="F16" s="5" t="s">
        <v>99</v>
      </c>
      <c r="G16" s="101">
        <v>180.09518024599998</v>
      </c>
      <c r="H16" s="101">
        <v>22.280504040137178</v>
      </c>
    </row>
    <row r="17" spans="6:9">
      <c r="F17" s="5" t="s">
        <v>100</v>
      </c>
      <c r="G17" s="101">
        <v>200.87260952400001</v>
      </c>
      <c r="H17" s="101">
        <v>1.5030747621371496</v>
      </c>
    </row>
    <row r="18" spans="6:9">
      <c r="F18" s="5" t="s">
        <v>115</v>
      </c>
      <c r="G18" s="101">
        <v>0</v>
      </c>
      <c r="H18" s="101">
        <v>200.87260952400001</v>
      </c>
    </row>
    <row r="19" spans="6:9">
      <c r="F19" s="4" t="s">
        <v>48</v>
      </c>
      <c r="G19" s="101"/>
      <c r="H19" s="101"/>
    </row>
    <row r="20" spans="6:9">
      <c r="F20" s="5" t="s">
        <v>114</v>
      </c>
      <c r="G20" s="101">
        <v>0</v>
      </c>
      <c r="H20" s="101">
        <v>125.165720675</v>
      </c>
    </row>
    <row r="21" spans="6:9">
      <c r="F21" s="5" t="s">
        <v>99</v>
      </c>
      <c r="G21" s="101">
        <v>125.165720675</v>
      </c>
      <c r="H21" s="101">
        <v>5.5687014791950862</v>
      </c>
    </row>
    <row r="22" spans="6:9">
      <c r="F22" s="5" t="s">
        <v>100</v>
      </c>
      <c r="G22" s="101">
        <v>129.90176334</v>
      </c>
      <c r="H22" s="101">
        <v>0.8326588141950868</v>
      </c>
    </row>
    <row r="23" spans="6:9">
      <c r="F23" s="5" t="s">
        <v>115</v>
      </c>
      <c r="G23" s="101">
        <v>0</v>
      </c>
      <c r="H23" s="101">
        <v>129.90176334</v>
      </c>
    </row>
    <row r="28" spans="6:9">
      <c r="H28" s="2"/>
    </row>
    <row r="29" spans="6:9">
      <c r="H29" s="2"/>
    </row>
    <row r="30" spans="6:9">
      <c r="I30" s="2"/>
    </row>
    <row r="31" spans="6:9">
      <c r="F31" s="31"/>
      <c r="I31" s="2"/>
    </row>
    <row r="32" spans="6:9">
      <c r="I32" s="2"/>
    </row>
    <row r="33" spans="9:9">
      <c r="I33" s="2"/>
    </row>
    <row r="34" spans="9:9">
      <c r="I34" s="2"/>
    </row>
    <row r="35" spans="9:9">
      <c r="I35" s="2"/>
    </row>
    <row r="36" spans="9:9">
      <c r="I36" s="2"/>
    </row>
    <row r="37" spans="9:9">
      <c r="I37" s="2"/>
    </row>
    <row r="38" spans="9:9">
      <c r="I38" s="2"/>
    </row>
    <row r="39" spans="9:9">
      <c r="I39" s="2"/>
    </row>
    <row r="40" spans="9:9">
      <c r="I40" s="2"/>
    </row>
    <row r="41" spans="9:9">
      <c r="I41" s="2"/>
    </row>
    <row r="42" spans="9:9">
      <c r="I42" s="2"/>
    </row>
  </sheetData>
  <pageMargins left="0.7" right="0.7" top="0.75" bottom="0.75" header="0.3" footer="0.3"/>
  <pageSetup paperSize="9" orientation="portrait" verticalDpi="0" r:id="rId2"/>
  <tableParts count="1">
    <tablePart r:id="rId3"/>
  </tablePart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20" zoomScaleNormal="120" workbookViewId="0">
      <selection activeCell="H9" sqref="H9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8"/>
  <dimension ref="A1:F11"/>
  <sheetViews>
    <sheetView workbookViewId="0">
      <selection activeCell="E9" sqref="E9"/>
    </sheetView>
  </sheetViews>
  <sheetFormatPr defaultRowHeight="14.25"/>
  <cols>
    <col min="1" max="1" width="11.625" customWidth="1"/>
    <col min="2" max="2" width="46.375" customWidth="1"/>
    <col min="3" max="3" width="29.25" customWidth="1"/>
    <col min="4" max="4" width="20.875" customWidth="1"/>
    <col min="5" max="5" width="20.625" customWidth="1"/>
    <col min="6" max="6" width="26.625" customWidth="1"/>
    <col min="7" max="8" width="24.875" customWidth="1"/>
  </cols>
  <sheetData>
    <row r="1" spans="1:6" ht="15">
      <c r="A1" s="150" t="s">
        <v>116</v>
      </c>
      <c r="B1" s="148" t="s">
        <v>29</v>
      </c>
      <c r="C1" s="148" t="s">
        <v>103</v>
      </c>
      <c r="D1" s="148" t="s">
        <v>102</v>
      </c>
      <c r="E1" s="148" t="s">
        <v>101</v>
      </c>
      <c r="F1" s="149" t="s">
        <v>94</v>
      </c>
    </row>
    <row r="2" spans="1:6" ht="15">
      <c r="A2" s="185">
        <v>40178</v>
      </c>
      <c r="B2" s="108">
        <v>10.89</v>
      </c>
      <c r="C2" s="108">
        <v>24.34</v>
      </c>
      <c r="D2" s="108">
        <v>5.27</v>
      </c>
      <c r="E2" s="108">
        <v>13.48</v>
      </c>
      <c r="F2" s="109">
        <v>9.57</v>
      </c>
    </row>
    <row r="3" spans="1:6" ht="15">
      <c r="A3" s="185">
        <v>40543</v>
      </c>
      <c r="B3" s="108">
        <v>13.64</v>
      </c>
      <c r="C3" s="108">
        <v>27.29</v>
      </c>
      <c r="D3" s="108">
        <v>5.92</v>
      </c>
      <c r="E3" s="108">
        <v>19.55</v>
      </c>
      <c r="F3" s="109">
        <v>12.46</v>
      </c>
    </row>
    <row r="4" spans="1:6" ht="15">
      <c r="A4" s="185">
        <v>40908</v>
      </c>
      <c r="B4" s="108">
        <v>15.85</v>
      </c>
      <c r="C4" s="108">
        <v>27.95</v>
      </c>
      <c r="D4" s="108">
        <v>8.0399999999999991</v>
      </c>
      <c r="E4" s="108">
        <v>20.45</v>
      </c>
      <c r="F4" s="109">
        <v>16.14</v>
      </c>
    </row>
    <row r="5" spans="1:6" ht="15">
      <c r="A5" s="185">
        <v>41274</v>
      </c>
      <c r="B5" s="108">
        <v>17.55</v>
      </c>
      <c r="C5" s="108">
        <v>28.15</v>
      </c>
      <c r="D5" s="108">
        <v>9.34</v>
      </c>
      <c r="E5" s="108">
        <v>21.15</v>
      </c>
      <c r="F5" s="109">
        <v>18.760000000000002</v>
      </c>
    </row>
    <row r="6" spans="1:6" ht="15">
      <c r="A6" s="185">
        <v>41639</v>
      </c>
      <c r="B6" s="108">
        <v>20.61</v>
      </c>
      <c r="C6" s="108">
        <v>31.72</v>
      </c>
      <c r="D6" s="108">
        <v>11.51</v>
      </c>
      <c r="E6" s="108">
        <v>24.94</v>
      </c>
      <c r="F6" s="109">
        <v>20.94</v>
      </c>
    </row>
    <row r="7" spans="1:6" ht="15">
      <c r="A7" s="185">
        <v>42004</v>
      </c>
      <c r="B7" s="108">
        <v>23.88</v>
      </c>
      <c r="C7" s="108">
        <v>35.74</v>
      </c>
      <c r="D7" s="108">
        <v>13.24</v>
      </c>
      <c r="E7" s="108">
        <v>29.43</v>
      </c>
      <c r="F7" s="109">
        <v>24.21</v>
      </c>
    </row>
    <row r="8" spans="1:6" ht="15">
      <c r="A8" s="185">
        <v>42369</v>
      </c>
      <c r="B8" s="108">
        <v>25.02</v>
      </c>
      <c r="C8" s="108">
        <v>35.17</v>
      </c>
      <c r="D8" s="108">
        <v>13.01</v>
      </c>
      <c r="E8" s="108">
        <v>31.17</v>
      </c>
      <c r="F8" s="109">
        <v>26.78</v>
      </c>
    </row>
    <row r="9" spans="1:6" ht="15">
      <c r="A9" s="185">
        <v>42735</v>
      </c>
      <c r="B9" s="108">
        <v>25.01</v>
      </c>
      <c r="C9" s="108">
        <v>34.950000000000003</v>
      </c>
      <c r="D9" s="108">
        <v>13.62</v>
      </c>
      <c r="E9" s="108">
        <v>29.6</v>
      </c>
      <c r="F9" s="109">
        <v>26.26</v>
      </c>
    </row>
    <row r="10" spans="1:6" ht="15">
      <c r="A10" s="185">
        <v>43100</v>
      </c>
      <c r="B10" s="108">
        <v>25.63</v>
      </c>
      <c r="C10" s="108">
        <v>34.590000000000003</v>
      </c>
      <c r="D10" s="108">
        <v>13.76</v>
      </c>
      <c r="E10" s="108">
        <v>30.51</v>
      </c>
      <c r="F10" s="109">
        <v>26.66</v>
      </c>
    </row>
    <row r="11" spans="1:6" ht="15">
      <c r="A11" s="186">
        <v>43465</v>
      </c>
      <c r="B11" s="111">
        <v>28.62</v>
      </c>
      <c r="C11" s="111">
        <v>37.200000000000003</v>
      </c>
      <c r="D11" s="111">
        <v>14.53</v>
      </c>
      <c r="E11" s="111">
        <v>34.1</v>
      </c>
      <c r="F11" s="112">
        <v>30.22</v>
      </c>
    </row>
  </sheetData>
  <pageMargins left="0.7" right="0.7" top="0.75" bottom="0.75" header="0.3" footer="0.3"/>
  <tableParts count="1">
    <tablePart r:id="rId1"/>
  </tablePart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G29" sqref="G29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9"/>
  <dimension ref="A1:C13"/>
  <sheetViews>
    <sheetView showGridLines="0" workbookViewId="0">
      <selection activeCell="L37" sqref="L37"/>
    </sheetView>
  </sheetViews>
  <sheetFormatPr defaultRowHeight="14.25"/>
  <cols>
    <col min="2" max="2" width="21.125" customWidth="1"/>
    <col min="3" max="3" width="25.25" customWidth="1"/>
    <col min="4" max="4" width="23.125" customWidth="1"/>
  </cols>
  <sheetData>
    <row r="1" spans="1:3" ht="15">
      <c r="A1" s="153" t="s">
        <v>116</v>
      </c>
      <c r="B1" s="151" t="s">
        <v>121</v>
      </c>
      <c r="C1" s="152" t="s">
        <v>104</v>
      </c>
    </row>
    <row r="2" spans="1:3" ht="15">
      <c r="A2" s="107">
        <v>39813</v>
      </c>
      <c r="B2" s="187">
        <v>219.1</v>
      </c>
      <c r="C2" s="109">
        <v>11.64378829669074</v>
      </c>
    </row>
    <row r="3" spans="1:3" ht="15">
      <c r="A3" s="107">
        <v>40178</v>
      </c>
      <c r="B3" s="187">
        <v>425.8</v>
      </c>
      <c r="C3" s="109">
        <v>18.500334552785478</v>
      </c>
    </row>
    <row r="4" spans="1:3" ht="15">
      <c r="A4" s="107">
        <v>40543</v>
      </c>
      <c r="B4" s="187">
        <v>546.96</v>
      </c>
      <c r="C4" s="109">
        <v>21.343614397652424</v>
      </c>
    </row>
    <row r="5" spans="1:3" ht="15">
      <c r="A5" s="107">
        <v>40908</v>
      </c>
      <c r="B5" s="187">
        <v>390.91</v>
      </c>
      <c r="C5" s="109">
        <v>15.427085306560585</v>
      </c>
    </row>
    <row r="6" spans="1:3" ht="15">
      <c r="A6" s="107">
        <v>41274</v>
      </c>
      <c r="B6" s="187">
        <v>407.34</v>
      </c>
      <c r="C6" s="109">
        <v>14.915579446130863</v>
      </c>
    </row>
    <row r="7" spans="1:3" ht="15">
      <c r="A7" s="107">
        <v>41639</v>
      </c>
      <c r="B7" s="187">
        <v>498.29</v>
      </c>
      <c r="C7" s="109">
        <v>16.742265408703599</v>
      </c>
    </row>
    <row r="8" spans="1:3" ht="15">
      <c r="A8" s="107">
        <v>42004</v>
      </c>
      <c r="B8" s="187">
        <v>494.3</v>
      </c>
      <c r="C8" s="109">
        <v>15.541923576371749</v>
      </c>
    </row>
    <row r="9" spans="1:3" ht="15">
      <c r="A9" s="107">
        <v>42369</v>
      </c>
      <c r="B9" s="187">
        <v>492.46</v>
      </c>
      <c r="C9" s="109">
        <v>14.838853533892586</v>
      </c>
    </row>
    <row r="10" spans="1:3" ht="15">
      <c r="A10" s="107">
        <v>42735</v>
      </c>
      <c r="B10" s="187">
        <v>497.33</v>
      </c>
      <c r="C10" s="109">
        <v>14.447313914541436</v>
      </c>
    </row>
    <row r="11" spans="1:3" ht="15">
      <c r="A11" s="107">
        <v>43100</v>
      </c>
      <c r="B11" s="187">
        <v>512.85</v>
      </c>
      <c r="C11" s="109">
        <v>14.164466343338821</v>
      </c>
    </row>
    <row r="12" spans="1:3" ht="15">
      <c r="A12" s="110">
        <v>43465</v>
      </c>
      <c r="B12" s="188">
        <v>500.31</v>
      </c>
      <c r="C12" s="112">
        <v>13.534914674659943</v>
      </c>
    </row>
    <row r="13" spans="1:3">
      <c r="B13" s="99"/>
    </row>
  </sheetData>
  <pageMargins left="0.7" right="0.7" top="0.75" bottom="0.75" header="0.3" footer="0.3"/>
  <tableParts count="1">
    <tablePart r:id="rId1"/>
  </tablePart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N13" sqref="N13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N58"/>
  <sheetViews>
    <sheetView showGridLines="0" topLeftCell="K7" zoomScaleNormal="100" workbookViewId="0">
      <selection activeCell="P31" sqref="P31"/>
    </sheetView>
  </sheetViews>
  <sheetFormatPr defaultRowHeight="14.25"/>
  <cols>
    <col min="1" max="1" width="0" hidden="1" customWidth="1"/>
    <col min="2" max="2" width="19.25" hidden="1" customWidth="1"/>
    <col min="3" max="4" width="18.125" hidden="1" customWidth="1"/>
    <col min="5" max="5" width="16.875" hidden="1" customWidth="1"/>
    <col min="6" max="6" width="13.75" hidden="1" customWidth="1"/>
    <col min="7" max="7" width="11.25" hidden="1" customWidth="1"/>
    <col min="8" max="10" width="0" hidden="1" customWidth="1"/>
    <col min="11" max="11" width="14.75" customWidth="1"/>
    <col min="12" max="12" width="26.875" bestFit="1" customWidth="1"/>
    <col min="13" max="13" width="15.5" customWidth="1"/>
    <col min="14" max="14" width="21.375" customWidth="1"/>
    <col min="15" max="15" width="26.875" bestFit="1" customWidth="1"/>
    <col min="16" max="16" width="18" bestFit="1" customWidth="1"/>
  </cols>
  <sheetData>
    <row r="1" spans="1:13" hidden="1">
      <c r="A1" s="42"/>
      <c r="B1" s="42"/>
      <c r="C1" s="42"/>
      <c r="D1" s="42"/>
      <c r="E1" s="42"/>
      <c r="F1" s="42"/>
      <c r="G1" s="42"/>
      <c r="H1" s="42"/>
      <c r="I1" s="42"/>
      <c r="J1" s="42"/>
    </row>
    <row r="2" spans="1:13" hidden="1">
      <c r="A2" s="42"/>
      <c r="B2" s="42"/>
      <c r="C2" s="45"/>
      <c r="D2" s="45"/>
      <c r="E2" s="52"/>
      <c r="F2" s="52"/>
      <c r="G2" s="52"/>
      <c r="H2" s="42"/>
      <c r="I2" s="42"/>
      <c r="J2" s="42"/>
    </row>
    <row r="3" spans="1:13" hidden="1">
      <c r="A3" s="42"/>
      <c r="B3" s="53"/>
      <c r="C3" s="54"/>
      <c r="D3" s="54"/>
      <c r="E3" s="55"/>
      <c r="F3" s="54"/>
      <c r="G3" s="42"/>
      <c r="H3" s="39"/>
      <c r="I3" s="42"/>
      <c r="J3" s="42"/>
      <c r="K3" s="42"/>
    </row>
    <row r="4" spans="1:13" hidden="1">
      <c r="A4" s="42"/>
      <c r="B4" s="53"/>
      <c r="C4" s="54"/>
      <c r="D4" s="54"/>
      <c r="E4" s="52"/>
      <c r="F4" s="54"/>
      <c r="G4" s="42"/>
      <c r="H4" s="39"/>
      <c r="I4" s="42"/>
      <c r="J4" s="42"/>
    </row>
    <row r="5" spans="1:13" hidden="1">
      <c r="A5" s="42"/>
      <c r="B5" s="53"/>
      <c r="C5" s="54"/>
      <c r="D5" s="54"/>
      <c r="E5" s="42"/>
      <c r="F5" s="54"/>
      <c r="G5" s="52"/>
      <c r="H5" s="39"/>
      <c r="I5" s="42"/>
      <c r="J5" s="42"/>
    </row>
    <row r="6" spans="1:13" hidden="1">
      <c r="A6" s="42"/>
      <c r="B6" s="53"/>
      <c r="C6" s="54"/>
      <c r="D6" s="54"/>
      <c r="E6" s="42"/>
      <c r="F6" s="54"/>
      <c r="G6" s="52"/>
      <c r="H6" s="39"/>
      <c r="I6" s="42"/>
      <c r="J6" s="42"/>
    </row>
    <row r="7" spans="1:13" ht="15.75">
      <c r="A7" s="42"/>
      <c r="B7" s="42"/>
      <c r="C7" s="42"/>
      <c r="D7" s="42"/>
      <c r="E7" s="42"/>
      <c r="F7" s="42"/>
      <c r="G7" s="42"/>
      <c r="H7" s="42"/>
      <c r="I7" s="42"/>
      <c r="J7" s="42"/>
      <c r="K7" s="145" t="s">
        <v>88</v>
      </c>
      <c r="L7" s="154" t="s">
        <v>48</v>
      </c>
      <c r="M7" s="155" t="s">
        <v>1</v>
      </c>
    </row>
    <row r="8" spans="1:13" ht="15">
      <c r="K8" s="156">
        <v>41274</v>
      </c>
      <c r="L8" s="118">
        <v>3.3367874444182766</v>
      </c>
      <c r="M8" s="119">
        <v>8.0082891587649705</v>
      </c>
    </row>
    <row r="9" spans="1:13" ht="15">
      <c r="K9" s="156">
        <v>41639</v>
      </c>
      <c r="L9" s="118">
        <v>24.423890017580341</v>
      </c>
      <c r="M9" s="119">
        <v>13.522143930948749</v>
      </c>
    </row>
    <row r="10" spans="1:13" ht="15">
      <c r="K10" s="156">
        <v>42004</v>
      </c>
      <c r="L10" s="118">
        <v>-1.8832356092504443</v>
      </c>
      <c r="M10" s="119">
        <v>4.18940455287935</v>
      </c>
    </row>
    <row r="11" spans="1:13" ht="15">
      <c r="K11" s="156">
        <v>42369</v>
      </c>
      <c r="L11" s="118">
        <v>-2.4855023750016803</v>
      </c>
      <c r="M11" s="119">
        <v>8.7847181760495996</v>
      </c>
    </row>
    <row r="12" spans="1:13" ht="15">
      <c r="K12" s="156">
        <v>42735</v>
      </c>
      <c r="L12" s="118">
        <v>-2.1283254256144302</v>
      </c>
      <c r="M12" s="119">
        <v>13.109549780204844</v>
      </c>
    </row>
    <row r="13" spans="1:13" ht="15">
      <c r="K13" s="156">
        <v>43100</v>
      </c>
      <c r="L13" s="118">
        <v>0.3114274376560644</v>
      </c>
      <c r="M13" s="119">
        <v>12.568723014787953</v>
      </c>
    </row>
    <row r="14" spans="1:13" ht="15">
      <c r="K14" s="157">
        <v>43465</v>
      </c>
      <c r="L14" s="121">
        <v>-3.0383746134748701</v>
      </c>
      <c r="M14" s="122">
        <v>-0.67213853337954044</v>
      </c>
    </row>
    <row r="21" spans="8:14">
      <c r="H21" s="42"/>
      <c r="I21" s="42"/>
      <c r="J21" s="42"/>
      <c r="K21" s="42"/>
      <c r="L21" s="42"/>
      <c r="M21" s="42"/>
      <c r="N21" s="42"/>
    </row>
    <row r="22" spans="8:14">
      <c r="H22" s="45"/>
      <c r="I22" s="46"/>
      <c r="J22" s="46"/>
      <c r="K22" s="46"/>
      <c r="L22" s="42"/>
      <c r="M22" s="42"/>
      <c r="N22" s="42"/>
    </row>
    <row r="23" spans="8:14">
      <c r="H23" s="45"/>
      <c r="I23" s="46"/>
      <c r="J23" s="46"/>
      <c r="K23" s="46"/>
      <c r="L23" s="42"/>
      <c r="M23" s="42"/>
      <c r="N23" s="42"/>
    </row>
    <row r="24" spans="8:14">
      <c r="H24" s="45"/>
      <c r="I24" s="46"/>
      <c r="J24" s="46"/>
      <c r="K24" s="46"/>
      <c r="L24" s="42"/>
      <c r="M24" s="42"/>
      <c r="N24" s="42"/>
    </row>
    <row r="25" spans="8:14">
      <c r="H25" s="45"/>
      <c r="I25" s="46"/>
      <c r="J25" s="46"/>
      <c r="K25" s="46"/>
      <c r="L25" s="42"/>
      <c r="M25" s="42"/>
      <c r="N25" s="42"/>
    </row>
    <row r="26" spans="8:14">
      <c r="H26" s="45"/>
      <c r="I26" s="46"/>
      <c r="J26" s="46"/>
      <c r="K26" s="46"/>
      <c r="L26" s="42"/>
      <c r="M26" s="42"/>
      <c r="N26" s="42"/>
    </row>
    <row r="27" spans="8:14">
      <c r="H27" s="42"/>
      <c r="I27" s="42"/>
      <c r="J27" s="42"/>
      <c r="K27" s="42"/>
      <c r="L27" s="42"/>
      <c r="M27" s="42"/>
      <c r="N27" s="42"/>
    </row>
    <row r="28" spans="8:14">
      <c r="H28" s="42"/>
      <c r="I28" s="42"/>
      <c r="J28" s="42"/>
      <c r="K28" s="42"/>
      <c r="L28" s="42"/>
      <c r="M28" s="42"/>
      <c r="N28" s="42"/>
    </row>
    <row r="29" spans="8:14">
      <c r="H29" s="42"/>
      <c r="I29" s="42"/>
      <c r="J29" s="42"/>
      <c r="K29" s="42"/>
      <c r="L29" s="42"/>
      <c r="M29" s="42"/>
      <c r="N29" s="42"/>
    </row>
    <row r="30" spans="8:14">
      <c r="H30" s="42"/>
      <c r="I30" s="42"/>
      <c r="J30" s="42"/>
      <c r="K30" s="42"/>
      <c r="L30" s="42"/>
      <c r="M30" s="42"/>
      <c r="N30" s="42"/>
    </row>
    <row r="31" spans="8:14">
      <c r="H31" s="42"/>
      <c r="I31" s="42"/>
      <c r="J31" s="42"/>
      <c r="K31" s="42"/>
      <c r="L31" s="47"/>
      <c r="M31" s="48"/>
      <c r="N31" s="42"/>
    </row>
    <row r="32" spans="8:14">
      <c r="H32" s="42"/>
      <c r="I32" s="42"/>
      <c r="J32" s="42"/>
      <c r="K32" s="42"/>
      <c r="L32" s="49"/>
      <c r="M32" s="50"/>
      <c r="N32" s="42"/>
    </row>
    <row r="33" spans="8:14">
      <c r="H33" s="42"/>
      <c r="I33" s="42"/>
      <c r="J33" s="42"/>
      <c r="K33" s="42"/>
      <c r="L33" s="49"/>
      <c r="M33" s="50"/>
      <c r="N33" s="42"/>
    </row>
    <row r="34" spans="8:14">
      <c r="H34" s="42"/>
      <c r="I34" s="42"/>
      <c r="J34" s="42"/>
      <c r="K34" s="42"/>
      <c r="L34" s="49"/>
      <c r="M34" s="50"/>
      <c r="N34" s="42"/>
    </row>
    <row r="35" spans="8:14">
      <c r="H35" s="42"/>
      <c r="I35" s="42"/>
      <c r="J35" s="42"/>
      <c r="K35" s="42"/>
      <c r="L35" s="49"/>
      <c r="M35" s="50"/>
      <c r="N35" s="42"/>
    </row>
    <row r="36" spans="8:14">
      <c r="H36" s="42"/>
      <c r="I36" s="42"/>
      <c r="J36" s="42"/>
      <c r="K36" s="42"/>
      <c r="L36" s="49"/>
      <c r="M36" s="50"/>
      <c r="N36" s="42"/>
    </row>
    <row r="37" spans="8:14">
      <c r="H37" s="42"/>
      <c r="I37" s="42"/>
      <c r="J37" s="42"/>
      <c r="K37" s="42"/>
      <c r="L37" s="47"/>
      <c r="M37" s="48"/>
      <c r="N37" s="42"/>
    </row>
    <row r="38" spans="8:14">
      <c r="H38" s="42"/>
      <c r="I38" s="42"/>
      <c r="J38" s="42"/>
      <c r="K38" s="42"/>
      <c r="L38" s="49"/>
      <c r="M38" s="50"/>
      <c r="N38" s="42"/>
    </row>
    <row r="39" spans="8:14">
      <c r="H39" s="42"/>
      <c r="I39" s="42"/>
      <c r="J39" s="42"/>
      <c r="K39" s="42"/>
      <c r="L39" s="49"/>
      <c r="M39" s="50"/>
      <c r="N39" s="42"/>
    </row>
    <row r="40" spans="8:14">
      <c r="H40" s="42"/>
      <c r="I40" s="42"/>
      <c r="J40" s="42"/>
      <c r="K40" s="42"/>
      <c r="L40" s="49"/>
      <c r="M40" s="50"/>
      <c r="N40" s="42"/>
    </row>
    <row r="41" spans="8:14">
      <c r="H41" s="42"/>
      <c r="I41" s="42"/>
      <c r="J41" s="42"/>
      <c r="K41" s="42"/>
      <c r="L41" s="49"/>
      <c r="M41" s="50"/>
      <c r="N41" s="42"/>
    </row>
    <row r="42" spans="8:14">
      <c r="H42" s="42"/>
      <c r="I42" s="42"/>
      <c r="J42" s="42"/>
      <c r="K42" s="42"/>
      <c r="L42" s="49"/>
      <c r="M42" s="50"/>
      <c r="N42" s="42"/>
    </row>
    <row r="43" spans="8:14">
      <c r="H43" s="42"/>
      <c r="I43" s="42"/>
      <c r="J43" s="42"/>
      <c r="K43" s="42"/>
      <c r="L43" s="47"/>
      <c r="M43" s="48"/>
      <c r="N43" s="42"/>
    </row>
    <row r="44" spans="8:14">
      <c r="H44" s="42"/>
      <c r="I44" s="42"/>
      <c r="J44" s="42"/>
      <c r="K44" s="42"/>
      <c r="L44" s="49"/>
      <c r="M44" s="51"/>
      <c r="N44" s="42"/>
    </row>
    <row r="45" spans="8:14">
      <c r="H45" s="42"/>
      <c r="I45" s="42"/>
      <c r="J45" s="42"/>
      <c r="K45" s="42"/>
      <c r="L45" s="49"/>
      <c r="M45" s="51"/>
      <c r="N45" s="42"/>
    </row>
    <row r="46" spans="8:14">
      <c r="H46" s="42"/>
      <c r="I46" s="42"/>
      <c r="J46" s="42"/>
      <c r="K46" s="42"/>
      <c r="L46" s="49"/>
      <c r="M46" s="51"/>
      <c r="N46" s="42"/>
    </row>
    <row r="47" spans="8:14">
      <c r="H47" s="42"/>
      <c r="I47" s="42"/>
      <c r="J47" s="42"/>
      <c r="K47" s="42"/>
      <c r="L47" s="49"/>
      <c r="M47" s="51"/>
      <c r="N47" s="42"/>
    </row>
    <row r="48" spans="8:14">
      <c r="H48" s="42"/>
      <c r="I48" s="42"/>
      <c r="J48" s="42"/>
      <c r="K48" s="42"/>
      <c r="L48" s="49"/>
      <c r="M48" s="51"/>
      <c r="N48" s="42"/>
    </row>
    <row r="49" spans="8:14">
      <c r="H49" s="42"/>
      <c r="I49" s="42"/>
      <c r="J49" s="42"/>
      <c r="K49" s="42"/>
      <c r="L49" s="47"/>
      <c r="M49" s="48"/>
      <c r="N49" s="42"/>
    </row>
    <row r="50" spans="8:14">
      <c r="H50" s="42"/>
      <c r="I50" s="42"/>
      <c r="J50" s="42"/>
      <c r="K50" s="42"/>
      <c r="L50" s="49"/>
      <c r="M50" s="51"/>
      <c r="N50" s="42"/>
    </row>
    <row r="51" spans="8:14">
      <c r="H51" s="42"/>
      <c r="I51" s="42"/>
      <c r="J51" s="42"/>
      <c r="K51" s="42"/>
      <c r="L51" s="49"/>
      <c r="M51" s="51"/>
      <c r="N51" s="42"/>
    </row>
    <row r="52" spans="8:14">
      <c r="H52" s="42"/>
      <c r="I52" s="42"/>
      <c r="J52" s="42"/>
      <c r="K52" s="42"/>
      <c r="L52" s="49"/>
      <c r="M52" s="51"/>
      <c r="N52" s="42"/>
    </row>
    <row r="53" spans="8:14">
      <c r="H53" s="42"/>
      <c r="I53" s="42"/>
      <c r="J53" s="42"/>
      <c r="K53" s="42"/>
      <c r="L53" s="49"/>
      <c r="M53" s="51"/>
      <c r="N53" s="42"/>
    </row>
    <row r="54" spans="8:14">
      <c r="H54" s="42"/>
      <c r="I54" s="42"/>
      <c r="J54" s="42"/>
      <c r="K54" s="42"/>
      <c r="L54" s="49"/>
      <c r="M54" s="51"/>
      <c r="N54" s="42"/>
    </row>
    <row r="55" spans="8:14">
      <c r="H55" s="42"/>
      <c r="I55" s="42"/>
      <c r="J55" s="42"/>
      <c r="K55" s="42"/>
      <c r="L55" s="47"/>
      <c r="M55" s="48"/>
      <c r="N55" s="42"/>
    </row>
    <row r="56" spans="8:14">
      <c r="H56" s="42"/>
      <c r="I56" s="42"/>
      <c r="J56" s="42"/>
      <c r="K56" s="42"/>
      <c r="L56" s="47"/>
      <c r="M56" s="48"/>
      <c r="N56" s="42"/>
    </row>
    <row r="57" spans="8:14">
      <c r="H57" s="42"/>
      <c r="I57" s="42"/>
      <c r="J57" s="42"/>
      <c r="K57" s="42"/>
      <c r="L57" s="47"/>
      <c r="M57" s="48"/>
      <c r="N57" s="42"/>
    </row>
    <row r="58" spans="8:14">
      <c r="H58" s="42"/>
      <c r="I58" s="42"/>
      <c r="J58" s="42"/>
      <c r="K58" s="42"/>
      <c r="L58" s="47"/>
      <c r="M58" s="48"/>
      <c r="N58" s="42"/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J9"/>
  <sheetViews>
    <sheetView tabSelected="1" zoomScale="150" zoomScaleNormal="150" workbookViewId="0"/>
  </sheetViews>
  <sheetFormatPr defaultRowHeight="14.25"/>
  <sheetData>
    <row r="9" spans="10:10">
      <c r="J9" s="43"/>
    </row>
  </sheetData>
  <pageMargins left="0.7" right="0.7" top="0.75" bottom="0.75" header="0.3" footer="0.3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H24" sqref="H24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1"/>
  <dimension ref="A1:H15"/>
  <sheetViews>
    <sheetView showGridLines="0" zoomScaleNormal="100" workbookViewId="0">
      <selection activeCell="G9" sqref="G9"/>
    </sheetView>
  </sheetViews>
  <sheetFormatPr defaultRowHeight="14.25"/>
  <cols>
    <col min="1" max="1" width="18.375" customWidth="1"/>
    <col min="2" max="2" width="13.125" customWidth="1"/>
    <col min="3" max="3" width="14.5" customWidth="1"/>
    <col min="4" max="5" width="13.125" customWidth="1"/>
    <col min="6" max="6" width="13.75" customWidth="1"/>
    <col min="7" max="7" width="14.75" customWidth="1"/>
    <col min="8" max="8" width="16" customWidth="1"/>
    <col min="13" max="13" width="12.75" bestFit="1" customWidth="1"/>
    <col min="14" max="14" width="9.875" bestFit="1" customWidth="1"/>
    <col min="15" max="15" width="10.125" bestFit="1" customWidth="1"/>
  </cols>
  <sheetData>
    <row r="1" spans="1:8" ht="31.5">
      <c r="A1" s="158" t="s">
        <v>116</v>
      </c>
      <c r="B1" s="125" t="s">
        <v>49</v>
      </c>
      <c r="C1" s="125" t="s">
        <v>18</v>
      </c>
      <c r="D1" s="125" t="s">
        <v>105</v>
      </c>
      <c r="E1" s="125" t="s">
        <v>106</v>
      </c>
      <c r="F1" s="125" t="s">
        <v>107</v>
      </c>
      <c r="G1" s="125" t="s">
        <v>48</v>
      </c>
      <c r="H1" s="126" t="s">
        <v>47</v>
      </c>
    </row>
    <row r="2" spans="1:8" ht="15">
      <c r="A2" s="117">
        <v>40178</v>
      </c>
      <c r="B2" s="118">
        <v>71.709999999999994</v>
      </c>
      <c r="C2" s="118">
        <v>26.87</v>
      </c>
      <c r="D2" s="118">
        <v>51.93</v>
      </c>
      <c r="E2" s="118">
        <v>17.25</v>
      </c>
      <c r="F2" s="118">
        <v>27.56</v>
      </c>
      <c r="G2" s="118">
        <v>98.58</v>
      </c>
      <c r="H2" s="119">
        <v>96.740000000000009</v>
      </c>
    </row>
    <row r="3" spans="1:8" ht="15">
      <c r="A3" s="117">
        <v>40543</v>
      </c>
      <c r="B3" s="118">
        <v>85.8</v>
      </c>
      <c r="C3" s="118">
        <v>39.28</v>
      </c>
      <c r="D3" s="118">
        <v>56.72</v>
      </c>
      <c r="E3" s="118">
        <v>18.75</v>
      </c>
      <c r="F3" s="118">
        <v>32.729999999999997</v>
      </c>
      <c r="G3" s="118">
        <v>125.08</v>
      </c>
      <c r="H3" s="119">
        <v>108.19999999999999</v>
      </c>
    </row>
    <row r="4" spans="1:8" ht="15">
      <c r="A4" s="117">
        <v>40908</v>
      </c>
      <c r="B4" s="118">
        <v>79.09</v>
      </c>
      <c r="C4" s="118">
        <v>39.22</v>
      </c>
      <c r="D4" s="118">
        <v>53.53</v>
      </c>
      <c r="E4" s="118">
        <v>23.72</v>
      </c>
      <c r="F4" s="118">
        <v>38.89</v>
      </c>
      <c r="G4" s="118">
        <v>118.31</v>
      </c>
      <c r="H4" s="119">
        <v>116.14</v>
      </c>
    </row>
    <row r="5" spans="1:8" ht="15">
      <c r="A5" s="117">
        <v>41274</v>
      </c>
      <c r="B5" s="118">
        <v>87.12</v>
      </c>
      <c r="C5" s="118">
        <v>48.29</v>
      </c>
      <c r="D5" s="118">
        <v>52.99</v>
      </c>
      <c r="E5" s="118">
        <v>24.38</v>
      </c>
      <c r="F5" s="118">
        <v>41.22</v>
      </c>
      <c r="G5" s="118">
        <v>135.41</v>
      </c>
      <c r="H5" s="119">
        <v>118.59</v>
      </c>
    </row>
    <row r="6" spans="1:8" ht="15">
      <c r="A6" s="117">
        <v>41639</v>
      </c>
      <c r="B6" s="118">
        <v>84.85</v>
      </c>
      <c r="C6" s="118">
        <v>63.51</v>
      </c>
      <c r="D6" s="118">
        <v>50.41</v>
      </c>
      <c r="E6" s="118">
        <v>21.87</v>
      </c>
      <c r="F6" s="118">
        <v>43.21</v>
      </c>
      <c r="G6" s="118">
        <v>148.35999999999999</v>
      </c>
      <c r="H6" s="119">
        <v>115.49000000000001</v>
      </c>
    </row>
    <row r="7" spans="1:8" ht="15">
      <c r="A7" s="117">
        <v>42004</v>
      </c>
      <c r="B7" s="118">
        <v>84.11</v>
      </c>
      <c r="C7" s="118">
        <v>63.78</v>
      </c>
      <c r="D7" s="118">
        <v>45.76</v>
      </c>
      <c r="E7" s="118">
        <v>19.47</v>
      </c>
      <c r="F7" s="118">
        <v>42.8</v>
      </c>
      <c r="G7" s="118">
        <v>147.88999999999999</v>
      </c>
      <c r="H7" s="119">
        <v>108.02999999999999</v>
      </c>
    </row>
    <row r="8" spans="1:8" ht="15">
      <c r="A8" s="117">
        <v>42369</v>
      </c>
      <c r="B8" s="118">
        <v>94.05</v>
      </c>
      <c r="C8" s="118">
        <v>62.64</v>
      </c>
      <c r="D8" s="118">
        <v>48.32</v>
      </c>
      <c r="E8" s="118">
        <v>19.489999999999998</v>
      </c>
      <c r="F8" s="118">
        <v>44.17</v>
      </c>
      <c r="G8" s="118">
        <v>156.69</v>
      </c>
      <c r="H8" s="119">
        <v>111.98</v>
      </c>
    </row>
    <row r="9" spans="1:8" ht="15">
      <c r="A9" s="117">
        <v>42735</v>
      </c>
      <c r="B9" s="118">
        <v>99.64</v>
      </c>
      <c r="C9" s="118">
        <v>72.349999999999994</v>
      </c>
      <c r="D9" s="118">
        <v>54.2</v>
      </c>
      <c r="E9" s="118">
        <v>22.15</v>
      </c>
      <c r="F9" s="118">
        <v>46.59</v>
      </c>
      <c r="G9" s="118">
        <v>171.99</v>
      </c>
      <c r="H9" s="119">
        <v>122.94</v>
      </c>
    </row>
    <row r="10" spans="1:8" ht="15">
      <c r="A10" s="117">
        <v>43100</v>
      </c>
      <c r="B10" s="118">
        <v>105.04</v>
      </c>
      <c r="C10" s="118">
        <v>91.9</v>
      </c>
      <c r="D10" s="118">
        <v>57.24</v>
      </c>
      <c r="E10" s="118">
        <v>24.27</v>
      </c>
      <c r="F10" s="118">
        <v>48.31</v>
      </c>
      <c r="G10" s="118">
        <v>196.94</v>
      </c>
      <c r="H10" s="119">
        <v>129.82</v>
      </c>
    </row>
    <row r="11" spans="1:8" ht="15">
      <c r="A11" s="120">
        <v>43465</v>
      </c>
      <c r="B11" s="121">
        <v>83.63</v>
      </c>
      <c r="C11" s="121">
        <v>104.99</v>
      </c>
      <c r="D11" s="121">
        <v>59.75</v>
      </c>
      <c r="E11" s="121">
        <v>28.82</v>
      </c>
      <c r="F11" s="121">
        <v>56.13</v>
      </c>
      <c r="G11" s="121">
        <v>188.62</v>
      </c>
      <c r="H11" s="122">
        <v>144.69999999999999</v>
      </c>
    </row>
    <row r="12" spans="1:8">
      <c r="B12" s="28"/>
      <c r="C12" s="28"/>
      <c r="D12" s="28"/>
      <c r="E12" s="28"/>
      <c r="F12" s="28"/>
      <c r="G12" s="28"/>
      <c r="H12" s="28"/>
    </row>
    <row r="13" spans="1:8">
      <c r="B13" s="28"/>
      <c r="G13" s="39"/>
      <c r="H13" s="39"/>
    </row>
    <row r="14" spans="1:8">
      <c r="B14" s="28"/>
    </row>
    <row r="15" spans="1:8">
      <c r="B15" s="28"/>
    </row>
  </sheetData>
  <pageMargins left="0.7" right="0.7" top="0.75" bottom="0.75" header="0.3" footer="0.3"/>
  <tableParts count="1">
    <tablePart r:id="rId1"/>
  </tablePart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J26" sqref="J26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2"/>
  <dimension ref="A1:K22"/>
  <sheetViews>
    <sheetView showGridLines="0" zoomScaleNormal="100" workbookViewId="0">
      <selection activeCell="B1" sqref="B1"/>
    </sheetView>
  </sheetViews>
  <sheetFormatPr defaultRowHeight="14.25"/>
  <cols>
    <col min="1" max="1" width="18.125" customWidth="1"/>
    <col min="2" max="2" width="26" customWidth="1"/>
    <col min="3" max="4" width="18.125" customWidth="1"/>
    <col min="5" max="5" width="14.25" customWidth="1"/>
    <col min="6" max="6" width="17.375" customWidth="1"/>
    <col min="7" max="7" width="20.5" customWidth="1"/>
    <col min="8" max="8" width="18.25" customWidth="1"/>
    <col min="9" max="9" width="17.375" customWidth="1"/>
    <col min="10" max="10" width="25.75" customWidth="1"/>
    <col min="11" max="12" width="13" customWidth="1"/>
  </cols>
  <sheetData>
    <row r="1" spans="1:11" s="2" customFormat="1" ht="15.75">
      <c r="A1" s="193" t="s">
        <v>123</v>
      </c>
      <c r="B1" s="196" t="s">
        <v>53</v>
      </c>
      <c r="C1" s="134" t="s">
        <v>122</v>
      </c>
      <c r="D1" s="135" t="s">
        <v>120</v>
      </c>
    </row>
    <row r="2" spans="1:11" ht="15.75">
      <c r="A2" s="189" t="s">
        <v>124</v>
      </c>
      <c r="B2" s="190" t="s">
        <v>48</v>
      </c>
      <c r="C2" s="159">
        <v>143.71113776800001</v>
      </c>
      <c r="D2" s="160">
        <v>144.76368132400003</v>
      </c>
      <c r="E2" s="27"/>
      <c r="F2" s="99"/>
    </row>
    <row r="3" spans="1:11" s="42" customFormat="1" ht="15.75">
      <c r="A3" s="189" t="s">
        <v>124</v>
      </c>
      <c r="B3" s="190" t="s">
        <v>94</v>
      </c>
      <c r="C3" s="159">
        <v>108.869873</v>
      </c>
      <c r="D3" s="160">
        <v>108.429903</v>
      </c>
      <c r="E3" s="27"/>
      <c r="F3" s="99"/>
    </row>
    <row r="4" spans="1:11" s="42" customFormat="1" ht="15.75">
      <c r="A4" s="189" t="s">
        <v>124</v>
      </c>
      <c r="B4" s="190" t="s">
        <v>95</v>
      </c>
      <c r="C4" s="159">
        <v>84.126750999999999</v>
      </c>
      <c r="D4" s="160">
        <v>81.522723999999997</v>
      </c>
      <c r="E4" s="27"/>
      <c r="F4" s="99"/>
    </row>
    <row r="5" spans="1:11" s="42" customFormat="1" ht="15.75">
      <c r="A5" s="189" t="s">
        <v>124</v>
      </c>
      <c r="B5" s="190" t="s">
        <v>107</v>
      </c>
      <c r="C5" s="159">
        <v>59.750375999999996</v>
      </c>
      <c r="D5" s="160">
        <v>62.514218999999997</v>
      </c>
      <c r="E5" s="27"/>
      <c r="F5" s="99"/>
    </row>
    <row r="6" spans="1:11" s="42" customFormat="1" ht="15.75">
      <c r="A6" s="189"/>
      <c r="B6" s="191"/>
      <c r="C6" s="161"/>
      <c r="D6" s="162"/>
      <c r="E6" s="27"/>
      <c r="F6" s="99"/>
      <c r="H6" s="52"/>
      <c r="I6" s="52"/>
      <c r="J6" s="52"/>
      <c r="K6" s="52"/>
    </row>
    <row r="7" spans="1:11" s="42" customFormat="1" ht="15.75">
      <c r="A7" s="189" t="s">
        <v>28</v>
      </c>
      <c r="B7" s="190" t="s">
        <v>95</v>
      </c>
      <c r="C7" s="159">
        <v>157.51030789399999</v>
      </c>
      <c r="D7" s="160">
        <v>170.99628147000001</v>
      </c>
      <c r="E7" s="27"/>
      <c r="F7" s="99"/>
      <c r="H7" s="54"/>
      <c r="I7" s="54"/>
      <c r="J7" s="54"/>
      <c r="K7" s="54"/>
    </row>
    <row r="8" spans="1:11" s="42" customFormat="1" ht="15.75">
      <c r="A8" s="189" t="s">
        <v>28</v>
      </c>
      <c r="B8" s="192" t="s">
        <v>107</v>
      </c>
      <c r="C8" s="163">
        <v>51.514714626</v>
      </c>
      <c r="D8" s="164">
        <v>52.412855709999995</v>
      </c>
      <c r="E8" s="27"/>
      <c r="F8" s="99"/>
      <c r="H8" s="54"/>
      <c r="I8" s="54"/>
      <c r="J8" s="54"/>
      <c r="K8" s="54"/>
    </row>
    <row r="9" spans="1:11" s="42" customFormat="1">
      <c r="D9" s="56"/>
      <c r="E9" s="45"/>
      <c r="F9" s="54"/>
      <c r="H9" s="54"/>
      <c r="I9" s="54"/>
      <c r="J9" s="54"/>
      <c r="K9" s="54"/>
    </row>
    <row r="10" spans="1:11" s="42" customFormat="1">
      <c r="D10" s="56"/>
      <c r="E10" s="45"/>
      <c r="F10" s="54"/>
      <c r="H10" s="54"/>
      <c r="I10" s="54"/>
      <c r="J10" s="54"/>
      <c r="K10" s="54"/>
    </row>
    <row r="11" spans="1:11" s="42" customFormat="1">
      <c r="H11" s="54"/>
      <c r="I11" s="54"/>
      <c r="J11" s="54"/>
      <c r="K11" s="54"/>
    </row>
    <row r="12" spans="1:11" s="42" customFormat="1">
      <c r="A12"/>
      <c r="B12"/>
      <c r="C12"/>
      <c r="D12"/>
      <c r="E12"/>
      <c r="F12"/>
      <c r="H12" s="54"/>
      <c r="I12" s="54"/>
      <c r="J12" s="54"/>
      <c r="K12" s="54"/>
    </row>
    <row r="13" spans="1:11" s="42" customFormat="1">
      <c r="A13"/>
      <c r="B13"/>
      <c r="C13"/>
      <c r="D13"/>
      <c r="E13"/>
      <c r="F13"/>
    </row>
    <row r="16" spans="1:11">
      <c r="H16" s="57"/>
      <c r="I16" s="57"/>
      <c r="J16" s="56"/>
    </row>
    <row r="17" spans="8:10">
      <c r="H17" s="42"/>
      <c r="I17" s="42"/>
      <c r="J17" s="27"/>
    </row>
    <row r="18" spans="8:10">
      <c r="H18" s="42"/>
      <c r="I18" s="42"/>
    </row>
    <row r="19" spans="8:10">
      <c r="H19" s="42"/>
      <c r="I19" s="42"/>
    </row>
    <row r="20" spans="8:10">
      <c r="H20" s="42"/>
      <c r="I20" s="42"/>
    </row>
    <row r="21" spans="8:10">
      <c r="H21" s="42"/>
      <c r="I21" s="42"/>
    </row>
    <row r="22" spans="8:10">
      <c r="H22" s="42"/>
      <c r="I22" s="4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K20" sqref="K20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3"/>
  <dimension ref="A1:E4"/>
  <sheetViews>
    <sheetView showGridLines="0" workbookViewId="0">
      <selection activeCell="B5" sqref="B5"/>
    </sheetView>
  </sheetViews>
  <sheetFormatPr defaultRowHeight="14.25"/>
  <cols>
    <col min="1" max="1" width="11.75" bestFit="1" customWidth="1"/>
    <col min="2" max="2" width="14.75" customWidth="1"/>
    <col min="3" max="3" width="15.5" customWidth="1"/>
    <col min="4" max="4" width="11.375" customWidth="1"/>
    <col min="6" max="6" width="14.75" bestFit="1" customWidth="1"/>
    <col min="7" max="7" width="11.75" customWidth="1"/>
    <col min="10" max="10" width="13.25" bestFit="1" customWidth="1"/>
    <col min="14" max="14" width="14.75" bestFit="1" customWidth="1"/>
    <col min="15" max="15" width="8.125" bestFit="1" customWidth="1"/>
  </cols>
  <sheetData>
    <row r="1" spans="1:5" s="29" customFormat="1" ht="15">
      <c r="A1" s="142" t="s">
        <v>116</v>
      </c>
      <c r="B1" s="143" t="s">
        <v>48</v>
      </c>
      <c r="C1" s="143" t="s">
        <v>1</v>
      </c>
    </row>
    <row r="2" spans="1:5" ht="15.75">
      <c r="A2" s="165">
        <v>43100</v>
      </c>
      <c r="B2" s="118">
        <v>20.97</v>
      </c>
      <c r="C2" s="118">
        <v>26.73</v>
      </c>
      <c r="E2" s="41"/>
    </row>
    <row r="3" spans="1:5" ht="15.75">
      <c r="A3" s="166">
        <v>43465</v>
      </c>
      <c r="B3" s="121">
        <v>42.87</v>
      </c>
      <c r="C3" s="121">
        <v>21.93</v>
      </c>
      <c r="E3" s="41"/>
    </row>
    <row r="4" spans="1:5">
      <c r="B4" s="100"/>
      <c r="C4" s="100"/>
    </row>
  </sheetData>
  <pageMargins left="0.7" right="0.7" top="0.75" bottom="0.75" header="0.3" footer="0.3"/>
  <tableParts count="1">
    <tablePart r:id="rId1"/>
  </tablePart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E23" sqref="E23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4"/>
  <dimension ref="A1:H20"/>
  <sheetViews>
    <sheetView showGridLines="0" zoomScaleNormal="100" workbookViewId="0">
      <selection activeCell="A2" sqref="A2:E11"/>
    </sheetView>
  </sheetViews>
  <sheetFormatPr defaultRowHeight="14.25"/>
  <cols>
    <col min="1" max="1" width="8.5" customWidth="1"/>
    <col min="2" max="2" width="18.375" customWidth="1"/>
    <col min="3" max="3" width="15.125" customWidth="1"/>
    <col min="4" max="4" width="38.625" customWidth="1"/>
    <col min="5" max="5" width="35.375" customWidth="1"/>
    <col min="6" max="6" width="12.125" bestFit="1" customWidth="1"/>
    <col min="7" max="7" width="25" bestFit="1" customWidth="1"/>
    <col min="8" max="8" width="22.875" bestFit="1" customWidth="1"/>
  </cols>
  <sheetData>
    <row r="1" spans="1:8" ht="15">
      <c r="A1" s="142" t="s">
        <v>116</v>
      </c>
      <c r="B1" s="143" t="s">
        <v>109</v>
      </c>
      <c r="C1" s="143" t="s">
        <v>108</v>
      </c>
      <c r="D1" s="143" t="s">
        <v>113</v>
      </c>
      <c r="E1" s="144" t="s">
        <v>112</v>
      </c>
    </row>
    <row r="2" spans="1:8" ht="15">
      <c r="A2" s="107">
        <v>40178</v>
      </c>
      <c r="B2" s="108">
        <v>105.02</v>
      </c>
      <c r="C2" s="108">
        <v>624.83000000000004</v>
      </c>
      <c r="D2" s="108">
        <v>38.713512085589755</v>
      </c>
      <c r="E2" s="109">
        <v>0.45498392282958822</v>
      </c>
      <c r="G2" s="65"/>
      <c r="H2" s="65"/>
    </row>
    <row r="3" spans="1:8" ht="15">
      <c r="A3" s="107">
        <v>40543</v>
      </c>
      <c r="B3" s="108">
        <v>109.66999999999999</v>
      </c>
      <c r="C3" s="108">
        <v>660.54000000000008</v>
      </c>
      <c r="D3" s="108">
        <v>4.4277280517996509</v>
      </c>
      <c r="E3" s="109">
        <v>5.7151545220299971</v>
      </c>
      <c r="G3" s="65"/>
      <c r="H3" s="65"/>
    </row>
    <row r="4" spans="1:8" ht="15">
      <c r="A4" s="107">
        <v>40908</v>
      </c>
      <c r="B4" s="108">
        <v>110.89000000000001</v>
      </c>
      <c r="C4" s="108">
        <v>748.29</v>
      </c>
      <c r="D4" s="108">
        <v>1.1124281936719438</v>
      </c>
      <c r="E4" s="109">
        <v>13.284585339267863</v>
      </c>
    </row>
    <row r="5" spans="1:8" ht="15">
      <c r="A5" s="107">
        <v>41274</v>
      </c>
      <c r="B5" s="108">
        <v>125.78</v>
      </c>
      <c r="C5" s="108">
        <v>789.39</v>
      </c>
      <c r="D5" s="108">
        <v>13.427721165118566</v>
      </c>
      <c r="E5" s="109">
        <v>5.4925229523313135</v>
      </c>
    </row>
    <row r="6" spans="1:8" ht="15">
      <c r="A6" s="107">
        <v>41639</v>
      </c>
      <c r="B6" s="108">
        <v>145.5</v>
      </c>
      <c r="C6" s="108">
        <v>803.17</v>
      </c>
      <c r="D6" s="108">
        <v>15.678168230243283</v>
      </c>
      <c r="E6" s="109">
        <v>1.7456517057474752</v>
      </c>
    </row>
    <row r="7" spans="1:8" ht="15">
      <c r="A7" s="107">
        <v>42004</v>
      </c>
      <c r="B7" s="108">
        <v>198.37</v>
      </c>
      <c r="C7" s="108">
        <v>822.85</v>
      </c>
      <c r="D7" s="108">
        <v>36.336769759450171</v>
      </c>
      <c r="E7" s="109">
        <v>2.4502907230100845</v>
      </c>
    </row>
    <row r="8" spans="1:8" ht="15">
      <c r="A8" s="107">
        <v>42369</v>
      </c>
      <c r="B8" s="108">
        <v>275.58</v>
      </c>
      <c r="C8" s="108">
        <v>844.71</v>
      </c>
      <c r="D8" s="108">
        <v>38.922216060896297</v>
      </c>
      <c r="E8" s="109">
        <v>2.656620283162181</v>
      </c>
    </row>
    <row r="9" spans="1:8" ht="15">
      <c r="A9" s="107">
        <v>42735</v>
      </c>
      <c r="B9" s="108">
        <v>326.57000000000005</v>
      </c>
      <c r="C9" s="108">
        <v>886.04999999999984</v>
      </c>
      <c r="D9" s="108">
        <v>18.502794106974395</v>
      </c>
      <c r="E9" s="109">
        <v>4.8939872855772837</v>
      </c>
    </row>
    <row r="10" spans="1:8" ht="15">
      <c r="A10" s="107">
        <v>43100</v>
      </c>
      <c r="B10" s="108">
        <v>362.68</v>
      </c>
      <c r="C10" s="108">
        <v>906.29</v>
      </c>
      <c r="D10" s="108">
        <v>11.057353706709105</v>
      </c>
      <c r="E10" s="109">
        <v>2.2842954686530303</v>
      </c>
    </row>
    <row r="11" spans="1:8" ht="15">
      <c r="A11" s="110">
        <v>43465</v>
      </c>
      <c r="B11" s="111">
        <v>406.09999999999997</v>
      </c>
      <c r="C11" s="111">
        <v>897.0300000000002</v>
      </c>
      <c r="D11" s="111">
        <v>11.971986324032201</v>
      </c>
      <c r="E11" s="112">
        <v>-1.0217480056052386</v>
      </c>
    </row>
    <row r="12" spans="1:8">
      <c r="B12" s="27"/>
      <c r="C12" s="27"/>
    </row>
    <row r="13" spans="1:8">
      <c r="B13" s="99"/>
      <c r="C13" s="99"/>
    </row>
    <row r="14" spans="1:8">
      <c r="B14" s="28"/>
    </row>
    <row r="15" spans="1:8">
      <c r="B15" s="99"/>
      <c r="E15" s="28"/>
      <c r="F15" s="28"/>
    </row>
    <row r="16" spans="1:8">
      <c r="B16" s="99"/>
    </row>
    <row r="17" spans="2:2">
      <c r="B17" s="99"/>
    </row>
    <row r="18" spans="2:2">
      <c r="B18" s="99"/>
    </row>
    <row r="19" spans="2:2">
      <c r="B19" s="99"/>
    </row>
    <row r="20" spans="2:2">
      <c r="B20" s="99"/>
    </row>
  </sheetData>
  <pageMargins left="0.7" right="0.7" top="0.75" bottom="0.75" header="0.3" footer="0.3"/>
  <tableParts count="1">
    <tablePart r:id="rId1"/>
  </tablePart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H24" sqref="H24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5"/>
  <dimension ref="A1:J2"/>
  <sheetViews>
    <sheetView showGridLines="0" workbookViewId="0">
      <selection activeCell="A3" sqref="A3"/>
    </sheetView>
  </sheetViews>
  <sheetFormatPr defaultRowHeight="14.25"/>
  <cols>
    <col min="1" max="1" width="22.75" bestFit="1" customWidth="1"/>
    <col min="2" max="2" width="14" customWidth="1"/>
    <col min="3" max="3" width="19.25" customWidth="1"/>
    <col min="4" max="4" width="14.125" bestFit="1" customWidth="1"/>
    <col min="5" max="5" width="16.5" customWidth="1"/>
    <col min="6" max="6" width="11.625" customWidth="1"/>
    <col min="7" max="7" width="16" customWidth="1"/>
    <col min="8" max="8" width="15.125" customWidth="1"/>
    <col min="9" max="9" width="10.875" customWidth="1"/>
  </cols>
  <sheetData>
    <row r="1" spans="1:10" s="2" customFormat="1" ht="15.75">
      <c r="A1" s="196" t="s">
        <v>53</v>
      </c>
      <c r="B1" s="146" t="s">
        <v>32</v>
      </c>
      <c r="C1" s="146" t="s">
        <v>31</v>
      </c>
      <c r="D1" s="146" t="s">
        <v>27</v>
      </c>
      <c r="E1" s="146" t="s">
        <v>43</v>
      </c>
      <c r="F1" s="146" t="s">
        <v>3</v>
      </c>
      <c r="G1" s="167" t="s">
        <v>44</v>
      </c>
      <c r="H1" s="146" t="s">
        <v>45</v>
      </c>
      <c r="I1" s="147" t="s">
        <v>33</v>
      </c>
      <c r="J1" s="103"/>
    </row>
    <row r="2" spans="1:10" ht="15.75">
      <c r="A2" s="168" t="s">
        <v>118</v>
      </c>
      <c r="B2" s="169">
        <v>4.7310447</v>
      </c>
      <c r="C2" s="169">
        <v>2.8923680869999999</v>
      </c>
      <c r="D2" s="169">
        <v>2.3374937370799906</v>
      </c>
      <c r="E2" s="169">
        <v>0.91686536679000041</v>
      </c>
      <c r="F2" s="169">
        <v>-2.2579876559600014</v>
      </c>
      <c r="G2" s="169">
        <v>-4.1290974370099995</v>
      </c>
      <c r="H2" s="169">
        <v>-15.907897429000002</v>
      </c>
      <c r="I2" s="170">
        <v>-11.417210631100012</v>
      </c>
      <c r="J2" s="43"/>
    </row>
  </sheetData>
  <conditionalFormatting sqref="A2">
    <cfRule type="expression" dxfId="55" priority="3">
      <formula>MONTH(#REF!)=12</formula>
    </cfRule>
  </conditionalFormatting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/>
  <dimension ref="A1:F13"/>
  <sheetViews>
    <sheetView showGridLines="0" zoomScaleNormal="100" workbookViewId="0">
      <selection activeCell="D11" sqref="D11"/>
    </sheetView>
  </sheetViews>
  <sheetFormatPr defaultRowHeight="14.25"/>
  <cols>
    <col min="2" max="4" width="19.375" customWidth="1"/>
    <col min="5" max="5" width="20.875" customWidth="1"/>
    <col min="6" max="6" width="19.375" customWidth="1"/>
  </cols>
  <sheetData>
    <row r="1" spans="1:6" ht="15">
      <c r="A1" s="104" t="s">
        <v>116</v>
      </c>
      <c r="B1" s="105" t="s">
        <v>0</v>
      </c>
      <c r="C1" s="105" t="s">
        <v>48</v>
      </c>
      <c r="D1" s="105" t="s">
        <v>1</v>
      </c>
      <c r="E1" s="106" t="s">
        <v>93</v>
      </c>
    </row>
    <row r="2" spans="1:6" ht="15">
      <c r="A2" s="107">
        <v>40178</v>
      </c>
      <c r="B2" s="108">
        <v>2301.58</v>
      </c>
      <c r="C2" s="108">
        <v>1494.89</v>
      </c>
      <c r="D2" s="108">
        <v>806.7</v>
      </c>
      <c r="E2" s="109">
        <v>282.14</v>
      </c>
      <c r="F2" s="99"/>
    </row>
    <row r="3" spans="1:6" ht="15">
      <c r="A3" s="107">
        <v>40543</v>
      </c>
      <c r="B3" s="108">
        <v>2562.64</v>
      </c>
      <c r="C3" s="108">
        <v>1668.24</v>
      </c>
      <c r="D3" s="108">
        <v>894.40000000000009</v>
      </c>
      <c r="E3" s="109">
        <v>293.23</v>
      </c>
      <c r="F3" s="99"/>
    </row>
    <row r="4" spans="1:6" ht="15">
      <c r="A4" s="107">
        <v>40908</v>
      </c>
      <c r="B4" s="108">
        <v>2533.92</v>
      </c>
      <c r="C4" s="108">
        <v>1609.91</v>
      </c>
      <c r="D4" s="108">
        <v>924.0100000000001</v>
      </c>
      <c r="E4" s="109">
        <v>270.58999999999997</v>
      </c>
      <c r="F4" s="99"/>
    </row>
    <row r="5" spans="1:6" ht="15">
      <c r="A5" s="107">
        <v>41274</v>
      </c>
      <c r="B5" s="108">
        <v>2730.97</v>
      </c>
      <c r="C5" s="108">
        <v>1701.06</v>
      </c>
      <c r="D5" s="108">
        <v>1029.9099999999999</v>
      </c>
      <c r="E5" s="109">
        <v>275.12</v>
      </c>
      <c r="F5" s="99"/>
    </row>
    <row r="6" spans="1:6" ht="15">
      <c r="A6" s="107">
        <v>41639</v>
      </c>
      <c r="B6" s="108">
        <v>2976.24</v>
      </c>
      <c r="C6" s="108">
        <v>1843.06</v>
      </c>
      <c r="D6" s="108">
        <v>1133.1799999999998</v>
      </c>
      <c r="E6" s="109">
        <v>281.39999999999998</v>
      </c>
      <c r="F6" s="99"/>
    </row>
    <row r="7" spans="1:6" ht="15">
      <c r="A7" s="107">
        <v>42004</v>
      </c>
      <c r="B7" s="108">
        <v>3180.43</v>
      </c>
      <c r="C7" s="108">
        <v>1935.6999999999998</v>
      </c>
      <c r="D7" s="108">
        <v>1244.73</v>
      </c>
      <c r="E7" s="109">
        <v>286.74</v>
      </c>
      <c r="F7" s="99"/>
    </row>
    <row r="8" spans="1:6" ht="15">
      <c r="A8" s="107">
        <v>42369</v>
      </c>
      <c r="B8" s="108">
        <v>3318.72</v>
      </c>
      <c r="C8" s="108">
        <v>1985.1799999999998</v>
      </c>
      <c r="D8" s="108">
        <v>1333.53</v>
      </c>
      <c r="E8" s="109">
        <v>284.17</v>
      </c>
      <c r="F8" s="99"/>
    </row>
    <row r="9" spans="1:6" ht="15">
      <c r="A9" s="107">
        <v>42735</v>
      </c>
      <c r="B9" s="108">
        <v>3442.37</v>
      </c>
      <c r="C9" s="108">
        <v>2033.83</v>
      </c>
      <c r="D9" s="108">
        <v>1408.54</v>
      </c>
      <c r="E9" s="109">
        <v>280.64999999999998</v>
      </c>
      <c r="F9" s="99"/>
    </row>
    <row r="10" spans="1:6" ht="15">
      <c r="A10" s="107">
        <v>43100</v>
      </c>
      <c r="B10" s="108">
        <v>3620.68</v>
      </c>
      <c r="C10" s="108">
        <v>2076.92</v>
      </c>
      <c r="D10" s="108">
        <v>1543.76</v>
      </c>
      <c r="E10" s="109">
        <v>284.73</v>
      </c>
      <c r="F10" s="99"/>
    </row>
    <row r="11" spans="1:6" ht="15">
      <c r="A11" s="110">
        <v>43465</v>
      </c>
      <c r="B11" s="111">
        <v>3696.44</v>
      </c>
      <c r="C11" s="111">
        <v>2099.81</v>
      </c>
      <c r="D11" s="111">
        <v>1596.6399999999999</v>
      </c>
      <c r="E11" s="112">
        <v>278.36</v>
      </c>
      <c r="F11" s="99"/>
    </row>
    <row r="12" spans="1:6">
      <c r="B12" s="27"/>
      <c r="E12" s="27"/>
    </row>
    <row r="13" spans="1:6">
      <c r="B13" s="27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גיליון6">
    <pageSetUpPr fitToPage="1"/>
  </sheetPr>
  <dimension ref="B1:FZ41"/>
  <sheetViews>
    <sheetView showGridLines="0" zoomScale="130" zoomScaleNormal="130" workbookViewId="0">
      <selection activeCell="O40" sqref="O40"/>
    </sheetView>
  </sheetViews>
  <sheetFormatPr defaultColWidth="7.25" defaultRowHeight="12"/>
  <cols>
    <col min="1" max="1" width="7.25" style="11"/>
    <col min="2" max="2" width="20.125" style="11" bestFit="1" customWidth="1"/>
    <col min="3" max="3" width="6.25" style="14" bestFit="1" customWidth="1"/>
    <col min="4" max="4" width="5.625" style="14" bestFit="1" customWidth="1"/>
    <col min="5" max="182" width="7.875" style="14" customWidth="1"/>
    <col min="183" max="183" width="7.25" style="11"/>
    <col min="184" max="184" width="8.125" style="11" customWidth="1"/>
    <col min="185" max="16384" width="7.25" style="11"/>
  </cols>
  <sheetData>
    <row r="1" spans="2:182"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  <c r="AH1" s="11"/>
      <c r="AI1" s="11"/>
      <c r="AJ1" s="11"/>
      <c r="AK1" s="11"/>
      <c r="AL1" s="11"/>
      <c r="AM1" s="11"/>
      <c r="AN1" s="11"/>
      <c r="AO1" s="11"/>
      <c r="AP1" s="11"/>
      <c r="AQ1" s="11"/>
      <c r="AR1" s="11"/>
      <c r="AS1" s="11"/>
      <c r="AT1" s="11"/>
      <c r="AU1" s="11"/>
      <c r="AV1" s="11"/>
      <c r="AW1" s="11"/>
      <c r="AX1" s="11"/>
      <c r="AY1" s="11"/>
      <c r="AZ1" s="11"/>
      <c r="BA1" s="11"/>
      <c r="BB1" s="11"/>
      <c r="BC1" s="11"/>
      <c r="BD1" s="11"/>
      <c r="BE1" s="11"/>
      <c r="BF1" s="11"/>
      <c r="BG1" s="11"/>
      <c r="BH1" s="11"/>
      <c r="BI1" s="11"/>
      <c r="BJ1" s="11"/>
      <c r="BK1" s="11"/>
      <c r="BL1" s="11"/>
      <c r="BM1" s="11"/>
      <c r="BN1" s="11"/>
      <c r="BO1" s="11"/>
      <c r="BP1" s="11"/>
      <c r="BQ1" s="11"/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  <c r="DE1" s="11"/>
      <c r="DF1" s="11"/>
      <c r="DG1" s="11"/>
      <c r="DH1" s="11"/>
      <c r="DI1" s="11"/>
      <c r="DJ1" s="11"/>
      <c r="DK1" s="11"/>
      <c r="DL1" s="11"/>
      <c r="DM1" s="11"/>
      <c r="DN1" s="11"/>
      <c r="DO1" s="11"/>
      <c r="DP1" s="11"/>
      <c r="DQ1" s="11"/>
      <c r="DR1" s="11"/>
      <c r="DS1" s="11"/>
      <c r="DT1" s="11"/>
      <c r="DU1" s="11"/>
      <c r="DV1" s="11"/>
      <c r="DW1" s="11"/>
      <c r="DX1" s="11"/>
      <c r="DY1" s="11"/>
      <c r="DZ1" s="11"/>
      <c r="EA1" s="11"/>
      <c r="EB1" s="11"/>
      <c r="EC1" s="11"/>
      <c r="ED1" s="11"/>
      <c r="EE1" s="11"/>
      <c r="EF1" s="11"/>
      <c r="EG1" s="11"/>
      <c r="EH1" s="11"/>
      <c r="EI1" s="11"/>
      <c r="EJ1" s="11"/>
      <c r="EK1" s="11"/>
      <c r="EL1" s="11"/>
      <c r="EM1" s="11"/>
      <c r="EN1" s="11"/>
      <c r="EO1" s="11"/>
      <c r="EP1" s="11"/>
      <c r="EQ1" s="11"/>
      <c r="ER1" s="11"/>
      <c r="ES1" s="11"/>
      <c r="ET1" s="11"/>
      <c r="EU1" s="11"/>
      <c r="EV1" s="11"/>
      <c r="EW1" s="11"/>
      <c r="EX1" s="11"/>
      <c r="EY1" s="11"/>
      <c r="EZ1" s="11"/>
      <c r="FA1" s="11"/>
      <c r="FB1" s="11"/>
      <c r="FC1" s="11"/>
      <c r="FD1" s="11"/>
      <c r="FE1" s="11"/>
      <c r="FF1" s="11"/>
      <c r="FG1" s="11"/>
      <c r="FH1" s="11"/>
      <c r="FI1" s="11"/>
      <c r="FJ1" s="11"/>
      <c r="FK1" s="11"/>
      <c r="FL1" s="11"/>
      <c r="FM1" s="11"/>
      <c r="FN1" s="11"/>
      <c r="FO1" s="11"/>
      <c r="FP1" s="11"/>
      <c r="FQ1" s="11"/>
      <c r="FR1" s="11"/>
      <c r="FS1" s="11"/>
      <c r="FT1" s="11"/>
      <c r="FU1" s="11"/>
      <c r="FV1" s="11"/>
      <c r="FW1" s="11"/>
      <c r="FX1" s="11"/>
      <c r="FY1" s="11"/>
      <c r="FZ1" s="11"/>
    </row>
    <row r="2" spans="2:182" ht="14.25" customHeight="1"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  <c r="BZ2" s="12"/>
      <c r="CA2" s="12"/>
      <c r="CB2" s="12"/>
      <c r="CC2" s="12"/>
      <c r="CD2" s="12"/>
      <c r="CE2" s="12"/>
      <c r="CF2" s="12"/>
      <c r="CG2" s="12"/>
      <c r="CH2" s="12"/>
      <c r="CI2" s="12"/>
      <c r="CJ2" s="12"/>
      <c r="CK2" s="12"/>
      <c r="CL2" s="12"/>
      <c r="CM2" s="12"/>
      <c r="CN2" s="12"/>
      <c r="CO2" s="12"/>
      <c r="CP2" s="12"/>
      <c r="CQ2" s="12"/>
      <c r="CR2" s="12"/>
      <c r="CS2" s="12"/>
      <c r="CT2" s="12"/>
      <c r="CU2" s="12"/>
      <c r="CV2" s="12"/>
      <c r="CW2" s="12"/>
      <c r="CX2" s="12"/>
      <c r="CY2" s="12"/>
      <c r="CZ2" s="12"/>
      <c r="DA2" s="12"/>
      <c r="DB2" s="12"/>
      <c r="DC2" s="12"/>
      <c r="DD2" s="12"/>
      <c r="DE2" s="12"/>
      <c r="DF2" s="12"/>
      <c r="DG2" s="12"/>
      <c r="DH2" s="12"/>
      <c r="DI2" s="12"/>
      <c r="DJ2" s="12"/>
      <c r="DK2" s="12"/>
      <c r="DL2" s="12"/>
      <c r="DM2" s="12"/>
      <c r="DN2" s="12"/>
      <c r="DO2" s="12"/>
      <c r="DP2" s="12"/>
      <c r="DQ2" s="12"/>
      <c r="DR2" s="12"/>
      <c r="DS2" s="12"/>
      <c r="DT2" s="12"/>
      <c r="DU2" s="12"/>
      <c r="DV2" s="12"/>
      <c r="DW2" s="12"/>
      <c r="DX2" s="12"/>
      <c r="DY2" s="12"/>
      <c r="DZ2" s="12"/>
      <c r="EA2" s="12"/>
      <c r="EB2" s="12"/>
      <c r="EC2" s="12"/>
      <c r="ED2" s="12"/>
      <c r="EE2" s="12"/>
      <c r="EF2" s="12"/>
      <c r="EG2" s="12"/>
      <c r="EH2" s="12"/>
      <c r="EI2" s="12"/>
      <c r="EJ2" s="12"/>
      <c r="EK2" s="12"/>
      <c r="EL2" s="12"/>
      <c r="EM2" s="12"/>
      <c r="EN2" s="12"/>
      <c r="EO2" s="12"/>
      <c r="EP2" s="12"/>
      <c r="EQ2" s="12"/>
      <c r="ER2" s="12"/>
      <c r="ES2" s="12"/>
      <c r="ET2" s="12"/>
      <c r="EU2" s="12"/>
      <c r="EV2" s="12"/>
      <c r="EW2" s="12"/>
      <c r="EX2" s="12"/>
      <c r="EY2" s="12"/>
      <c r="EZ2" s="12"/>
      <c r="FA2" s="12"/>
      <c r="FB2" s="12"/>
      <c r="FC2" s="12"/>
      <c r="FD2" s="12"/>
      <c r="FE2" s="12"/>
      <c r="FF2" s="12"/>
      <c r="FG2" s="12"/>
      <c r="FH2" s="12"/>
      <c r="FI2" s="12"/>
      <c r="FJ2" s="12"/>
      <c r="FK2" s="12"/>
      <c r="FL2" s="12"/>
      <c r="FM2" s="12"/>
      <c r="FN2" s="12"/>
      <c r="FO2" s="12"/>
      <c r="FP2" s="12"/>
      <c r="FQ2" s="12"/>
      <c r="FR2" s="12"/>
      <c r="FS2" s="12"/>
      <c r="FT2" s="12"/>
      <c r="FU2" s="12"/>
      <c r="FV2" s="12"/>
      <c r="FW2" s="12"/>
      <c r="FX2" s="12"/>
      <c r="FY2" s="12"/>
      <c r="FZ2" s="12"/>
    </row>
    <row r="3" spans="2:182">
      <c r="B3" s="15"/>
      <c r="C3" s="16">
        <v>39813</v>
      </c>
      <c r="D3" s="16">
        <f>EOMONTH(C3,12)</f>
        <v>40178</v>
      </c>
      <c r="E3" s="16">
        <f t="shared" ref="E3:M3" si="0">EOMONTH(D3,12)</f>
        <v>40543</v>
      </c>
      <c r="F3" s="16">
        <f t="shared" si="0"/>
        <v>40908</v>
      </c>
      <c r="G3" s="16">
        <f t="shared" si="0"/>
        <v>41274</v>
      </c>
      <c r="H3" s="16">
        <f t="shared" si="0"/>
        <v>41639</v>
      </c>
      <c r="I3" s="16">
        <f t="shared" si="0"/>
        <v>42004</v>
      </c>
      <c r="J3" s="16">
        <f t="shared" si="0"/>
        <v>42369</v>
      </c>
      <c r="K3" s="16">
        <f t="shared" si="0"/>
        <v>42735</v>
      </c>
      <c r="L3" s="16">
        <f>EOMONTH(K3,9)</f>
        <v>43008</v>
      </c>
      <c r="M3" s="16">
        <f t="shared" si="0"/>
        <v>43373</v>
      </c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2"/>
      <c r="AJ3" s="12"/>
      <c r="AK3" s="12"/>
      <c r="AL3" s="12"/>
      <c r="AM3" s="12"/>
      <c r="AN3" s="12"/>
      <c r="AO3" s="12"/>
      <c r="AP3" s="12"/>
      <c r="AQ3" s="12"/>
      <c r="AR3" s="12"/>
      <c r="AS3" s="12"/>
      <c r="AT3" s="12"/>
      <c r="AU3" s="12"/>
      <c r="AV3" s="12"/>
      <c r="AW3" s="12"/>
      <c r="AX3" s="12"/>
      <c r="AY3" s="12"/>
      <c r="AZ3" s="12"/>
      <c r="BA3" s="12"/>
      <c r="BB3" s="12"/>
      <c r="BC3" s="12"/>
      <c r="BD3" s="12"/>
      <c r="BE3" s="12"/>
      <c r="BF3" s="12"/>
      <c r="BG3" s="12"/>
      <c r="BH3" s="12"/>
      <c r="BI3" s="12"/>
      <c r="BJ3" s="12"/>
      <c r="BK3" s="12"/>
      <c r="BL3" s="12"/>
      <c r="BM3" s="12"/>
      <c r="BN3" s="12"/>
      <c r="BO3" s="12"/>
      <c r="BP3" s="12"/>
      <c r="BQ3" s="12"/>
      <c r="BR3" s="12"/>
      <c r="BS3" s="12"/>
      <c r="BT3" s="12"/>
      <c r="BU3" s="12"/>
      <c r="BV3" s="12"/>
      <c r="BW3" s="12"/>
      <c r="BX3" s="12"/>
      <c r="BY3" s="12"/>
      <c r="BZ3" s="12"/>
      <c r="CA3" s="12"/>
      <c r="CB3" s="12"/>
      <c r="CC3" s="12"/>
      <c r="CD3" s="12"/>
      <c r="CE3" s="12"/>
      <c r="CF3" s="12"/>
      <c r="CG3" s="12"/>
      <c r="CH3" s="12"/>
      <c r="CI3" s="12"/>
      <c r="CJ3" s="12"/>
      <c r="CK3" s="12"/>
      <c r="CL3" s="12"/>
      <c r="CM3" s="12"/>
      <c r="CN3" s="12"/>
      <c r="CO3" s="12"/>
      <c r="CP3" s="12"/>
      <c r="CQ3" s="12"/>
      <c r="CR3" s="12"/>
      <c r="CS3" s="12"/>
      <c r="CT3" s="12"/>
      <c r="CU3" s="12"/>
      <c r="CV3" s="12"/>
      <c r="CW3" s="12"/>
      <c r="CX3" s="12"/>
      <c r="CY3" s="12"/>
      <c r="CZ3" s="12"/>
      <c r="DA3" s="12"/>
      <c r="DB3" s="12"/>
      <c r="DC3" s="12"/>
      <c r="DD3" s="12"/>
      <c r="DE3" s="12"/>
      <c r="DF3" s="12"/>
      <c r="DG3" s="12"/>
      <c r="DH3" s="12"/>
      <c r="DI3" s="12"/>
      <c r="DJ3" s="12"/>
      <c r="DK3" s="12"/>
      <c r="DL3" s="12"/>
      <c r="DM3" s="12"/>
      <c r="DN3" s="12"/>
      <c r="DO3" s="12"/>
      <c r="DP3" s="12"/>
      <c r="DQ3" s="12"/>
      <c r="DR3" s="12"/>
      <c r="DS3" s="12"/>
      <c r="DT3" s="12"/>
      <c r="DU3" s="12"/>
      <c r="DV3" s="12"/>
      <c r="DW3" s="12"/>
      <c r="DX3" s="12"/>
      <c r="DY3" s="12"/>
      <c r="DZ3" s="12"/>
      <c r="EA3" s="12"/>
      <c r="EB3" s="12"/>
      <c r="EC3" s="12"/>
      <c r="ED3" s="12"/>
      <c r="EE3" s="12"/>
      <c r="EF3" s="12"/>
      <c r="EG3" s="12"/>
      <c r="EH3" s="12"/>
      <c r="EI3" s="12"/>
      <c r="EJ3" s="12"/>
      <c r="EK3" s="12"/>
      <c r="EL3" s="12"/>
      <c r="EM3" s="12"/>
      <c r="EN3" s="12"/>
      <c r="EO3" s="12"/>
      <c r="EP3" s="12"/>
      <c r="EQ3" s="12"/>
      <c r="ER3" s="12"/>
      <c r="ES3" s="12"/>
      <c r="ET3" s="12"/>
      <c r="EU3" s="12"/>
      <c r="EV3" s="12"/>
      <c r="EW3" s="12"/>
      <c r="EX3" s="12"/>
      <c r="EY3" s="12"/>
      <c r="EZ3" s="12"/>
      <c r="FA3" s="12"/>
      <c r="FB3" s="12"/>
      <c r="FC3" s="12"/>
      <c r="FD3" s="12"/>
      <c r="FE3" s="12"/>
      <c r="FF3" s="12"/>
      <c r="FG3" s="12"/>
      <c r="FH3" s="12"/>
      <c r="FI3" s="12"/>
      <c r="FJ3" s="12"/>
      <c r="FK3" s="12"/>
      <c r="FL3" s="12"/>
      <c r="FM3" s="12"/>
      <c r="FN3" s="12"/>
      <c r="FO3" s="12"/>
      <c r="FP3" s="12"/>
      <c r="FQ3" s="12"/>
      <c r="FR3" s="12"/>
      <c r="FS3" s="12"/>
      <c r="FT3" s="12"/>
      <c r="FU3" s="12"/>
      <c r="FV3" s="12"/>
      <c r="FW3" s="12"/>
      <c r="FX3" s="12"/>
      <c r="FY3" s="12"/>
      <c r="FZ3" s="12"/>
    </row>
    <row r="4" spans="2:182">
      <c r="B4" s="17" t="s">
        <v>23</v>
      </c>
      <c r="C4" s="18">
        <f>C5-SUM(C6:C20)</f>
        <v>-9.8661299999989183E-2</v>
      </c>
      <c r="D4" s="18">
        <f t="shared" ref="D4:M4" si="1">D5-SUM(D6:D20)</f>
        <v>0.15117539999997121</v>
      </c>
      <c r="E4" s="18">
        <f t="shared" si="1"/>
        <v>0.53658979999988787</v>
      </c>
      <c r="F4" s="18">
        <f t="shared" si="1"/>
        <v>0.22230630000004226</v>
      </c>
      <c r="G4" s="18">
        <f t="shared" si="1"/>
        <v>0.38206929999992667</v>
      </c>
      <c r="H4" s="18">
        <f t="shared" si="1"/>
        <v>2.2820594000000369</v>
      </c>
      <c r="I4" s="18">
        <f t="shared" si="1"/>
        <v>2.2465518000001339</v>
      </c>
      <c r="J4" s="18">
        <f t="shared" si="1"/>
        <v>-9.5719999998777894E-4</v>
      </c>
      <c r="K4" s="18">
        <f t="shared" si="1"/>
        <v>1.558766500000047</v>
      </c>
      <c r="L4" s="18">
        <f t="shared" si="1"/>
        <v>2.5302796999999373</v>
      </c>
      <c r="M4" s="18">
        <f t="shared" si="1"/>
        <v>2.9603910000000155</v>
      </c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</row>
    <row r="5" spans="2:182" ht="12.75" customHeight="1">
      <c r="B5" s="19" t="str" vm="1">
        <f>CUBESET("dwh-olap_olap FundDb Fact","[DimFundSeif].[CODE SEIF].&amp;[C]","סהכ נכסי קרנות")</f>
        <v>סהכ נכסי קרנות</v>
      </c>
      <c r="C5" s="18">
        <f t="shared" ref="C5:M8" si="2">IFERROR(CUBEVALUE("dwh-olap_olap FundDb Fact","["&amp;TEXT(C$3,"YYYY/MM")&amp;"]",CUBEMEMBER("dwh-olap_olap FundDb Fact","[Measures].[AMOUNT]"),$B5,CUBEMEMBER("dwh-olap_olap FundDb Fact","[DimTime].[Month].[All]","סכום כולל"))/1000000,0)</f>
        <v>98.098715100000035</v>
      </c>
      <c r="D5" s="18">
        <f t="shared" si="2"/>
        <v>133.19947113999996</v>
      </c>
      <c r="E5" s="18">
        <f t="shared" si="2"/>
        <v>156.58183836799992</v>
      </c>
      <c r="F5" s="18">
        <f t="shared" si="2"/>
        <v>142.35265610000008</v>
      </c>
      <c r="G5" s="18">
        <f t="shared" si="2"/>
        <v>170.09896445700994</v>
      </c>
      <c r="H5" s="18">
        <f t="shared" si="2"/>
        <v>230.7844733</v>
      </c>
      <c r="I5" s="18">
        <f t="shared" si="2"/>
        <v>261.52209930000004</v>
      </c>
      <c r="J5" s="18">
        <f t="shared" si="2"/>
        <v>229.15450150000001</v>
      </c>
      <c r="K5" s="18">
        <f t="shared" si="2"/>
        <v>214.08048980000001</v>
      </c>
      <c r="L5" s="18">
        <f t="shared" si="2"/>
        <v>233.54028669999997</v>
      </c>
      <c r="M5" s="18">
        <f t="shared" si="2"/>
        <v>243.54303429999999</v>
      </c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  <c r="DT5" s="12"/>
      <c r="DU5" s="12"/>
      <c r="DV5" s="12"/>
      <c r="DW5" s="12"/>
      <c r="DX5" s="12"/>
      <c r="DY5" s="12"/>
      <c r="DZ5" s="12"/>
      <c r="EA5" s="12"/>
      <c r="EB5" s="12"/>
      <c r="EC5" s="12"/>
      <c r="ED5" s="12"/>
      <c r="EE5" s="12"/>
      <c r="EF5" s="12"/>
      <c r="EG5" s="12"/>
      <c r="EH5" s="12"/>
      <c r="EI5" s="12"/>
      <c r="EJ5" s="12"/>
      <c r="EK5" s="12"/>
      <c r="EL5" s="12"/>
      <c r="EM5" s="12"/>
      <c r="EN5" s="12"/>
      <c r="EO5" s="12"/>
      <c r="EP5" s="12"/>
      <c r="EQ5" s="12"/>
      <c r="ER5" s="12"/>
      <c r="ES5" s="12"/>
      <c r="ET5" s="12"/>
      <c r="EU5" s="12"/>
      <c r="EV5" s="12"/>
      <c r="EW5" s="12"/>
      <c r="EX5" s="12"/>
      <c r="EY5" s="12"/>
      <c r="EZ5" s="12"/>
      <c r="FA5" s="12"/>
      <c r="FB5" s="12"/>
      <c r="FC5" s="12"/>
      <c r="FD5" s="12"/>
      <c r="FE5" s="12"/>
      <c r="FF5" s="12"/>
      <c r="FG5" s="12"/>
      <c r="FH5" s="12"/>
      <c r="FI5" s="12"/>
      <c r="FJ5" s="12"/>
      <c r="FK5" s="12"/>
      <c r="FL5" s="12"/>
      <c r="FM5" s="12"/>
      <c r="FN5" s="12"/>
      <c r="FO5" s="12"/>
      <c r="FP5" s="12"/>
      <c r="FQ5" s="12"/>
      <c r="FR5" s="12"/>
      <c r="FS5" s="12"/>
      <c r="FT5" s="12"/>
      <c r="FU5" s="12"/>
      <c r="FV5" s="12"/>
      <c r="FW5" s="12"/>
      <c r="FX5" s="12"/>
      <c r="FY5" s="12"/>
      <c r="FZ5" s="12"/>
    </row>
    <row r="6" spans="2:182" ht="12.75" customHeight="1">
      <c r="B6" s="19" t="str" vm="2">
        <f>CUBESET("dwh-olap_olap FundDb Fact","[DimFundSeif].[CODE SEIF].&amp;[C2BA]","אגח ממשלתיות צמודות מטח")</f>
        <v>אגח ממשלתיות צמודות מטח</v>
      </c>
      <c r="C6" s="18">
        <f t="shared" ref="C6:M6" si="3">IFERROR(CUBEVALUE("dwh-olap_olap FundDb Fact","["&amp;TEXT(C$3,"YYYY/MM")&amp;"]",CUBEMEMBER("dwh-olap_olap FundDb Fact","[Measures].[AMOUNT]"),$B6,CUBEMEMBER("dwh-olap_olap FundDb Fact","[DimTime].[Month].[All]","סכום כולל"))/1000000,0)</f>
        <v>7.9120599999999999E-2</v>
      </c>
      <c r="D6" s="18">
        <f t="shared" si="3"/>
        <v>6.2802899999999981E-2</v>
      </c>
      <c r="E6" s="18">
        <f t="shared" si="3"/>
        <v>3.9199999999999999E-4</v>
      </c>
      <c r="F6" s="18">
        <f t="shared" si="3"/>
        <v>2.3550000000000001E-4</v>
      </c>
      <c r="G6" s="18">
        <f t="shared" si="3"/>
        <v>1.126E-3</v>
      </c>
      <c r="H6" s="18">
        <f t="shared" si="3"/>
        <v>4.4919000000000009E-3</v>
      </c>
      <c r="I6" s="18">
        <f t="shared" si="3"/>
        <v>1.7832900000000002E-2</v>
      </c>
      <c r="J6" s="18">
        <f t="shared" si="3"/>
        <v>5.0050899999999995E-2</v>
      </c>
      <c r="K6" s="18">
        <f t="shared" si="3"/>
        <v>0</v>
      </c>
      <c r="L6" s="18">
        <f t="shared" si="3"/>
        <v>0</v>
      </c>
      <c r="M6" s="18">
        <f t="shared" si="3"/>
        <v>0</v>
      </c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  <c r="DT6" s="12"/>
      <c r="DU6" s="12"/>
      <c r="DV6" s="12"/>
      <c r="DW6" s="12"/>
      <c r="DX6" s="12"/>
      <c r="DY6" s="12"/>
      <c r="DZ6" s="12"/>
      <c r="EA6" s="12"/>
      <c r="EB6" s="12"/>
      <c r="EC6" s="12"/>
      <c r="ED6" s="12"/>
      <c r="EE6" s="12"/>
      <c r="EF6" s="12"/>
      <c r="EG6" s="12"/>
      <c r="EH6" s="12"/>
      <c r="EI6" s="12"/>
      <c r="EJ6" s="12"/>
      <c r="EK6" s="12"/>
      <c r="EL6" s="12"/>
      <c r="EM6" s="12"/>
      <c r="EN6" s="12"/>
      <c r="EO6" s="12"/>
      <c r="EP6" s="12"/>
      <c r="EQ6" s="12"/>
      <c r="ER6" s="12"/>
      <c r="ES6" s="12"/>
      <c r="ET6" s="12"/>
      <c r="EU6" s="12"/>
      <c r="EV6" s="12"/>
      <c r="EW6" s="12"/>
      <c r="EX6" s="12"/>
      <c r="EY6" s="12"/>
      <c r="EZ6" s="12"/>
      <c r="FA6" s="12"/>
      <c r="FB6" s="12"/>
      <c r="FC6" s="12"/>
      <c r="FD6" s="12"/>
      <c r="FE6" s="12"/>
      <c r="FF6" s="12"/>
      <c r="FG6" s="12"/>
      <c r="FH6" s="12"/>
      <c r="FI6" s="12"/>
      <c r="FJ6" s="12"/>
      <c r="FK6" s="12"/>
      <c r="FL6" s="12"/>
      <c r="FM6" s="12"/>
      <c r="FN6" s="12"/>
      <c r="FO6" s="12"/>
      <c r="FP6" s="12"/>
      <c r="FQ6" s="12"/>
      <c r="FR6" s="12"/>
      <c r="FS6" s="12"/>
      <c r="FT6" s="12"/>
      <c r="FU6" s="12"/>
      <c r="FV6" s="12"/>
      <c r="FW6" s="12"/>
      <c r="FX6" s="12"/>
      <c r="FY6" s="12"/>
      <c r="FZ6" s="12"/>
    </row>
    <row r="7" spans="2:182" ht="12.75" customHeight="1">
      <c r="B7" s="19" t="str" vm="3">
        <f>CUBESET("dwh-olap_olap FundDb Fact","{[DimFundSeif].[CODE SEIF].&amp;[C1AA],[DimFundSeif].[CODE SEIF].&amp;[C1AB]}","אגח ממשלתיות צמודות מדד")</f>
        <v>אגח ממשלתיות צמודות מדד</v>
      </c>
      <c r="C7" s="18">
        <f t="shared" si="2"/>
        <v>10.756081800000004</v>
      </c>
      <c r="D7" s="18">
        <f t="shared" si="2"/>
        <v>19.771665900000002</v>
      </c>
      <c r="E7" s="18">
        <f t="shared" si="2"/>
        <v>19.987509399999997</v>
      </c>
      <c r="F7" s="18">
        <f t="shared" si="2"/>
        <v>13.269173299999999</v>
      </c>
      <c r="G7" s="18">
        <f t="shared" si="2"/>
        <v>21.325766900000001</v>
      </c>
      <c r="H7" s="18">
        <f t="shared" si="2"/>
        <v>24.273507900000002</v>
      </c>
      <c r="I7" s="18">
        <f t="shared" si="2"/>
        <v>30.204829800000002</v>
      </c>
      <c r="J7" s="18">
        <f t="shared" si="2"/>
        <v>25.624101999999997</v>
      </c>
      <c r="K7" s="18">
        <f t="shared" si="2"/>
        <v>21.203221600000003</v>
      </c>
      <c r="L7" s="18">
        <f t="shared" si="2"/>
        <v>18.276361900000005</v>
      </c>
      <c r="M7" s="18">
        <f t="shared" si="2"/>
        <v>21.429863699999995</v>
      </c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  <c r="DT7" s="12"/>
      <c r="DU7" s="12"/>
      <c r="DV7" s="12"/>
      <c r="DW7" s="12"/>
      <c r="DX7" s="12"/>
      <c r="DY7" s="12"/>
      <c r="DZ7" s="12"/>
      <c r="EA7" s="12"/>
      <c r="EB7" s="12"/>
      <c r="EC7" s="12"/>
      <c r="ED7" s="12"/>
      <c r="EE7" s="12"/>
      <c r="EF7" s="12"/>
      <c r="EG7" s="12"/>
      <c r="EH7" s="12"/>
      <c r="EI7" s="12"/>
      <c r="EJ7" s="12"/>
      <c r="EK7" s="12"/>
      <c r="EL7" s="12"/>
      <c r="EM7" s="12"/>
      <c r="EN7" s="12"/>
      <c r="EO7" s="12"/>
      <c r="EP7" s="12"/>
      <c r="EQ7" s="12"/>
      <c r="ER7" s="12"/>
      <c r="ES7" s="12"/>
      <c r="ET7" s="12"/>
      <c r="EU7" s="12"/>
      <c r="EV7" s="12"/>
      <c r="EW7" s="12"/>
      <c r="EX7" s="12"/>
      <c r="EY7" s="12"/>
      <c r="EZ7" s="12"/>
      <c r="FA7" s="12"/>
      <c r="FB7" s="12"/>
      <c r="FC7" s="12"/>
      <c r="FD7" s="12"/>
      <c r="FE7" s="12"/>
      <c r="FF7" s="12"/>
      <c r="FG7" s="12"/>
      <c r="FH7" s="12"/>
      <c r="FI7" s="12"/>
      <c r="FJ7" s="12"/>
      <c r="FK7" s="12"/>
      <c r="FL7" s="12"/>
      <c r="FM7" s="12"/>
      <c r="FN7" s="12"/>
      <c r="FO7" s="12"/>
      <c r="FP7" s="12"/>
      <c r="FQ7" s="12"/>
      <c r="FR7" s="12"/>
      <c r="FS7" s="12"/>
      <c r="FT7" s="12"/>
      <c r="FU7" s="12"/>
      <c r="FV7" s="12"/>
      <c r="FW7" s="12"/>
      <c r="FX7" s="12"/>
      <c r="FY7" s="12"/>
      <c r="FZ7" s="12"/>
    </row>
    <row r="8" spans="2:182" ht="12.75" customHeight="1">
      <c r="B8" s="19" t="str" vm="4">
        <f>CUBESET("dwh-olap_olap FundDb Fact","[DimFundSeif].[CODE SEIF].&amp;[C4A1]","גילון")</f>
        <v>גילון</v>
      </c>
      <c r="C8" s="18">
        <f t="shared" si="2"/>
        <v>6.5838799999999988</v>
      </c>
      <c r="D8" s="18">
        <f t="shared" si="2"/>
        <v>10.5367836</v>
      </c>
      <c r="E8" s="18">
        <f t="shared" si="2"/>
        <v>8.5709534000000005</v>
      </c>
      <c r="F8" s="18">
        <f t="shared" si="2"/>
        <v>4.2506580999999999</v>
      </c>
      <c r="G8" s="18">
        <f t="shared" si="2"/>
        <v>2.8876926000000003</v>
      </c>
      <c r="H8" s="18">
        <f t="shared" si="2"/>
        <v>4.5697951000000012</v>
      </c>
      <c r="I8" s="18">
        <f t="shared" si="2"/>
        <v>6.3857344999999981</v>
      </c>
      <c r="J8" s="18">
        <f t="shared" si="2"/>
        <v>7.8803223999999998</v>
      </c>
      <c r="K8" s="18">
        <f t="shared" si="2"/>
        <v>7.0195098999999983</v>
      </c>
      <c r="L8" s="18">
        <f t="shared" si="2"/>
        <v>4.5125657000000006</v>
      </c>
      <c r="M8" s="18">
        <f t="shared" si="2"/>
        <v>6.1702077000000006</v>
      </c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1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2"/>
      <c r="CW8" s="12"/>
      <c r="CX8" s="12"/>
      <c r="CY8" s="12"/>
      <c r="CZ8" s="12"/>
      <c r="DA8" s="12"/>
      <c r="DB8" s="12"/>
      <c r="DC8" s="12"/>
      <c r="DD8" s="12"/>
      <c r="DE8" s="12"/>
      <c r="DF8" s="12"/>
      <c r="DG8" s="12"/>
      <c r="DH8" s="12"/>
      <c r="DI8" s="12"/>
      <c r="DJ8" s="12"/>
      <c r="DK8" s="12"/>
      <c r="DL8" s="12"/>
      <c r="DM8" s="12"/>
      <c r="DN8" s="12"/>
      <c r="DO8" s="12"/>
      <c r="DP8" s="12"/>
      <c r="DQ8" s="12"/>
      <c r="DR8" s="12"/>
      <c r="DS8" s="12"/>
      <c r="DT8" s="12"/>
      <c r="DU8" s="12"/>
      <c r="DV8" s="12"/>
      <c r="DW8" s="12"/>
      <c r="DX8" s="12"/>
      <c r="DY8" s="12"/>
      <c r="DZ8" s="12"/>
      <c r="EA8" s="12"/>
      <c r="EB8" s="12"/>
      <c r="EC8" s="12"/>
      <c r="ED8" s="12"/>
      <c r="EE8" s="12"/>
      <c r="EF8" s="12"/>
      <c r="EG8" s="12"/>
      <c r="EH8" s="12"/>
      <c r="EI8" s="12"/>
      <c r="EJ8" s="12"/>
      <c r="EK8" s="12"/>
      <c r="EL8" s="12"/>
      <c r="EM8" s="12"/>
      <c r="EN8" s="12"/>
      <c r="EO8" s="12"/>
      <c r="EP8" s="12"/>
      <c r="EQ8" s="12"/>
      <c r="ER8" s="12"/>
      <c r="ES8" s="12"/>
      <c r="ET8" s="12"/>
      <c r="EU8" s="12"/>
      <c r="EV8" s="12"/>
      <c r="EW8" s="12"/>
      <c r="EX8" s="12"/>
      <c r="EY8" s="12"/>
      <c r="EZ8" s="12"/>
      <c r="FA8" s="12"/>
      <c r="FB8" s="12"/>
      <c r="FC8" s="12"/>
      <c r="FD8" s="12"/>
      <c r="FE8" s="12"/>
      <c r="FF8" s="12"/>
      <c r="FG8" s="12"/>
      <c r="FH8" s="12"/>
      <c r="FI8" s="12"/>
      <c r="FJ8" s="12"/>
      <c r="FK8" s="12"/>
      <c r="FL8" s="12"/>
      <c r="FM8" s="12"/>
      <c r="FN8" s="12"/>
      <c r="FO8" s="12"/>
      <c r="FP8" s="12"/>
      <c r="FQ8" s="12"/>
      <c r="FR8" s="12"/>
      <c r="FS8" s="12"/>
      <c r="FT8" s="12"/>
      <c r="FU8" s="12"/>
      <c r="FV8" s="12"/>
      <c r="FW8" s="12"/>
      <c r="FX8" s="12"/>
      <c r="FY8" s="12"/>
      <c r="FZ8" s="12"/>
    </row>
    <row r="9" spans="2:182" ht="12.75" customHeight="1">
      <c r="B9" s="19" t="str" vm="5">
        <f>CUBESET("dwh-olap_olap FundDb Fact","[DimFundSeif].[CODE SEIF].&amp;[C4A2]","שחר")</f>
        <v>שחר</v>
      </c>
      <c r="C9" s="18">
        <f t="shared" ref="C9:M12" si="4">IFERROR(CUBEVALUE("dwh-olap_olap FundDb Fact","["&amp;TEXT(C$3,"YYYY/MM")&amp;"]",CUBEMEMBER("dwh-olap_olap FundDb Fact","[Measures].[AMOUNT]"),$B9,CUBEMEMBER("dwh-olap_olap FundDb Fact","[DimTime].[Month].[All]","סכום כולל"))/1000000,0)</f>
        <v>18.512141999999997</v>
      </c>
      <c r="D9" s="18">
        <f t="shared" si="4"/>
        <v>17.524217800000002</v>
      </c>
      <c r="E9" s="18">
        <f t="shared" si="4"/>
        <v>22.737133700000008</v>
      </c>
      <c r="F9" s="18">
        <f t="shared" si="4"/>
        <v>17.249306900000001</v>
      </c>
      <c r="G9" s="18">
        <f t="shared" si="4"/>
        <v>20.037582400000002</v>
      </c>
      <c r="H9" s="18">
        <f t="shared" si="4"/>
        <v>27.795080700000007</v>
      </c>
      <c r="I9" s="18">
        <f t="shared" si="4"/>
        <v>31.098326699999991</v>
      </c>
      <c r="J9" s="18">
        <f t="shared" si="4"/>
        <v>34.099898400000008</v>
      </c>
      <c r="K9" s="18">
        <f t="shared" si="4"/>
        <v>28.475356399999999</v>
      </c>
      <c r="L9" s="18">
        <f t="shared" si="4"/>
        <v>28.198202600000002</v>
      </c>
      <c r="M9" s="18">
        <f t="shared" si="4"/>
        <v>23.556084200000001</v>
      </c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12"/>
      <c r="AN9" s="12"/>
      <c r="AO9" s="12"/>
      <c r="AP9" s="12"/>
      <c r="AQ9" s="12"/>
      <c r="AR9" s="12"/>
      <c r="AS9" s="12"/>
      <c r="AT9" s="12"/>
      <c r="AU9" s="12"/>
      <c r="AV9" s="12"/>
      <c r="AW9" s="12"/>
      <c r="AX9" s="12"/>
      <c r="AY9" s="12"/>
      <c r="AZ9" s="12"/>
      <c r="BA9" s="12"/>
      <c r="BB9" s="12"/>
      <c r="BC9" s="12"/>
      <c r="BD9" s="12"/>
      <c r="BE9" s="12"/>
      <c r="BF9" s="12"/>
      <c r="BG9" s="12"/>
      <c r="BH9" s="12"/>
      <c r="BI9" s="12"/>
      <c r="BJ9" s="12"/>
      <c r="BK9" s="12"/>
      <c r="BL9" s="12"/>
      <c r="BM9" s="12"/>
      <c r="BN9" s="12"/>
      <c r="BO9" s="12"/>
      <c r="BP9" s="12"/>
      <c r="BQ9" s="12"/>
      <c r="BR9" s="12"/>
      <c r="BS9" s="12"/>
      <c r="BT9" s="12"/>
      <c r="BU9" s="12"/>
      <c r="BV9" s="12"/>
      <c r="BW9" s="12"/>
      <c r="BX9" s="12"/>
      <c r="BY9" s="12"/>
      <c r="BZ9" s="12"/>
      <c r="CA9" s="12"/>
      <c r="CB9" s="12"/>
      <c r="CC9" s="12"/>
      <c r="CD9" s="12"/>
      <c r="CE9" s="12"/>
      <c r="CF9" s="12"/>
      <c r="CG9" s="12"/>
      <c r="CH9" s="12"/>
      <c r="CI9" s="12"/>
      <c r="CJ9" s="12"/>
      <c r="CK9" s="12"/>
      <c r="CL9" s="12"/>
      <c r="CM9" s="12"/>
      <c r="CN9" s="12"/>
      <c r="CO9" s="12"/>
      <c r="CP9" s="12"/>
      <c r="CQ9" s="12"/>
      <c r="CR9" s="12"/>
      <c r="CS9" s="12"/>
      <c r="CT9" s="12"/>
      <c r="CU9" s="12"/>
      <c r="CV9" s="12"/>
      <c r="CW9" s="12"/>
      <c r="CX9" s="12"/>
      <c r="CY9" s="12"/>
      <c r="CZ9" s="12"/>
      <c r="DA9" s="12"/>
      <c r="DB9" s="12"/>
      <c r="DC9" s="12"/>
      <c r="DD9" s="12"/>
      <c r="DE9" s="12"/>
      <c r="DF9" s="12"/>
      <c r="DG9" s="12"/>
      <c r="DH9" s="12"/>
      <c r="DI9" s="12"/>
      <c r="DJ9" s="12"/>
      <c r="DK9" s="12"/>
      <c r="DL9" s="12"/>
      <c r="DM9" s="12"/>
      <c r="DN9" s="12"/>
      <c r="DO9" s="12"/>
      <c r="DP9" s="12"/>
      <c r="DQ9" s="12"/>
      <c r="DR9" s="12"/>
      <c r="DS9" s="12"/>
      <c r="DT9" s="12"/>
      <c r="DU9" s="12"/>
      <c r="DV9" s="12"/>
      <c r="DW9" s="12"/>
      <c r="DX9" s="12"/>
      <c r="DY9" s="12"/>
      <c r="DZ9" s="12"/>
      <c r="EA9" s="12"/>
      <c r="EB9" s="12"/>
      <c r="EC9" s="12"/>
      <c r="ED9" s="12"/>
      <c r="EE9" s="12"/>
      <c r="EF9" s="12"/>
      <c r="EG9" s="12"/>
      <c r="EH9" s="12"/>
      <c r="EI9" s="12"/>
      <c r="EJ9" s="12"/>
      <c r="EK9" s="12"/>
      <c r="EL9" s="12"/>
      <c r="EM9" s="12"/>
      <c r="EN9" s="12"/>
      <c r="EO9" s="12"/>
      <c r="EP9" s="12"/>
      <c r="EQ9" s="12"/>
      <c r="ER9" s="12"/>
      <c r="ES9" s="12"/>
      <c r="ET9" s="12"/>
      <c r="EU9" s="12"/>
      <c r="EV9" s="12"/>
      <c r="EW9" s="12"/>
      <c r="EX9" s="12"/>
      <c r="EY9" s="12"/>
      <c r="EZ9" s="12"/>
      <c r="FA9" s="12"/>
      <c r="FB9" s="12"/>
      <c r="FC9" s="12"/>
      <c r="FD9" s="12"/>
      <c r="FE9" s="12"/>
      <c r="FF9" s="12"/>
      <c r="FG9" s="12"/>
      <c r="FH9" s="12"/>
      <c r="FI9" s="12"/>
      <c r="FJ9" s="12"/>
      <c r="FK9" s="12"/>
      <c r="FL9" s="12"/>
      <c r="FM9" s="12"/>
      <c r="FN9" s="12"/>
      <c r="FO9" s="12"/>
      <c r="FP9" s="12"/>
      <c r="FQ9" s="12"/>
      <c r="FR9" s="12"/>
      <c r="FS9" s="12"/>
      <c r="FT9" s="12"/>
      <c r="FU9" s="12"/>
      <c r="FV9" s="12"/>
      <c r="FW9" s="12"/>
      <c r="FX9" s="12"/>
      <c r="FY9" s="12"/>
      <c r="FZ9" s="12"/>
    </row>
    <row r="10" spans="2:182" ht="12.75" customHeight="1">
      <c r="B10" s="19" t="str" vm="6">
        <f>CUBESET("dwh-olap_olap FundDb Fact","[DimFundSeif].[CODE SEIF].&amp;[C4B]","מקמ")</f>
        <v>מקמ</v>
      </c>
      <c r="C10" s="18">
        <f t="shared" si="4"/>
        <v>16.792721500000003</v>
      </c>
      <c r="D10" s="18">
        <f t="shared" si="4"/>
        <v>23.172340899999995</v>
      </c>
      <c r="E10" s="18">
        <f t="shared" si="4"/>
        <v>23.610884700000007</v>
      </c>
      <c r="F10" s="18">
        <f t="shared" si="4"/>
        <v>32.557553500000012</v>
      </c>
      <c r="G10" s="18">
        <f t="shared" si="4"/>
        <v>34.061299800000008</v>
      </c>
      <c r="H10" s="18">
        <f t="shared" si="4"/>
        <v>36.973844899999996</v>
      </c>
      <c r="I10" s="18">
        <f t="shared" si="4"/>
        <v>41.551784699999999</v>
      </c>
      <c r="J10" s="18">
        <f t="shared" si="4"/>
        <v>25.877307900000005</v>
      </c>
      <c r="K10" s="18">
        <f t="shared" si="4"/>
        <v>18.386345500000004</v>
      </c>
      <c r="L10" s="18">
        <f t="shared" si="4"/>
        <v>16.122154599999995</v>
      </c>
      <c r="M10" s="18">
        <f t="shared" si="4"/>
        <v>13.812936499999999</v>
      </c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  <c r="DG10" s="12"/>
      <c r="DH10" s="12"/>
      <c r="DI10" s="12"/>
      <c r="DJ10" s="12"/>
      <c r="DK10" s="12"/>
      <c r="DL10" s="12"/>
      <c r="DM10" s="12"/>
      <c r="DN10" s="12"/>
      <c r="DO10" s="12"/>
      <c r="DP10" s="12"/>
      <c r="DQ10" s="12"/>
      <c r="DR10" s="12"/>
      <c r="DS10" s="12"/>
      <c r="DT10" s="12"/>
      <c r="DU10" s="12"/>
      <c r="DV10" s="12"/>
      <c r="DW10" s="12"/>
      <c r="DX10" s="12"/>
      <c r="DY10" s="12"/>
      <c r="DZ10" s="12"/>
      <c r="EA10" s="12"/>
      <c r="EB10" s="12"/>
      <c r="EC10" s="12"/>
      <c r="ED10" s="12"/>
      <c r="EE10" s="12"/>
      <c r="EF10" s="12"/>
      <c r="EG10" s="12"/>
      <c r="EH10" s="12"/>
      <c r="EI10" s="12"/>
      <c r="EJ10" s="12"/>
      <c r="EK10" s="12"/>
      <c r="EL10" s="12"/>
      <c r="EM10" s="12"/>
      <c r="EN10" s="12"/>
      <c r="EO10" s="12"/>
      <c r="EP10" s="12"/>
      <c r="EQ10" s="12"/>
      <c r="ER10" s="12"/>
      <c r="ES10" s="12"/>
      <c r="ET10" s="12"/>
      <c r="EU10" s="12"/>
      <c r="EV10" s="12"/>
      <c r="EW10" s="12"/>
      <c r="EX10" s="12"/>
      <c r="EY10" s="12"/>
      <c r="EZ10" s="12"/>
      <c r="FA10" s="12"/>
      <c r="FB10" s="12"/>
      <c r="FC10" s="12"/>
      <c r="FD10" s="12"/>
      <c r="FE10" s="12"/>
      <c r="FF10" s="12"/>
      <c r="FG10" s="12"/>
      <c r="FH10" s="12"/>
      <c r="FI10" s="12"/>
      <c r="FJ10" s="12"/>
      <c r="FK10" s="12"/>
      <c r="FL10" s="12"/>
      <c r="FM10" s="12"/>
      <c r="FN10" s="12"/>
      <c r="FO10" s="12"/>
      <c r="FP10" s="12"/>
      <c r="FQ10" s="12"/>
      <c r="FR10" s="12"/>
      <c r="FS10" s="12"/>
      <c r="FT10" s="12"/>
      <c r="FU10" s="12"/>
      <c r="FV10" s="12"/>
      <c r="FW10" s="12"/>
      <c r="FX10" s="12"/>
      <c r="FY10" s="12"/>
      <c r="FZ10" s="12"/>
    </row>
    <row r="11" spans="2:182" ht="12.75" customHeight="1">
      <c r="B11" s="19" t="str" vm="7">
        <f>CUBESET("dwh-olap_olap FundDb Fact","[DimFundSeif].[CODE SEIF].&amp;[C4E]","אגח פרטיות לא צמודות")</f>
        <v>אגח פרטיות לא צמודות</v>
      </c>
      <c r="C11" s="18">
        <f t="shared" si="4"/>
        <v>1.4992079999999992</v>
      </c>
      <c r="D11" s="18">
        <f t="shared" si="4"/>
        <v>6.5562718000000011</v>
      </c>
      <c r="E11" s="18">
        <f t="shared" si="4"/>
        <v>10.026145099999999</v>
      </c>
      <c r="F11" s="18">
        <f t="shared" si="4"/>
        <v>14.5348247</v>
      </c>
      <c r="G11" s="18">
        <f t="shared" si="4"/>
        <v>17.379194399999999</v>
      </c>
      <c r="H11" s="18">
        <f t="shared" si="4"/>
        <v>17.344673299999993</v>
      </c>
      <c r="I11" s="18">
        <f t="shared" si="4"/>
        <v>22.903140799999985</v>
      </c>
      <c r="J11" s="18">
        <f t="shared" si="4"/>
        <v>22.629765500000001</v>
      </c>
      <c r="K11" s="18">
        <f t="shared" si="4"/>
        <v>30.159277899999999</v>
      </c>
      <c r="L11" s="18">
        <f t="shared" si="4"/>
        <v>37.725609600000006</v>
      </c>
      <c r="M11" s="18">
        <f t="shared" si="4"/>
        <v>41.355942399999996</v>
      </c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  <c r="AP11" s="12"/>
      <c r="AQ11" s="12"/>
      <c r="AR11" s="12"/>
      <c r="AS11" s="12"/>
      <c r="AT11" s="12"/>
      <c r="AU11" s="12"/>
      <c r="AV11" s="12"/>
      <c r="AW11" s="12"/>
      <c r="AX11" s="12"/>
      <c r="AY11" s="12"/>
      <c r="AZ11" s="12"/>
      <c r="BA11" s="12"/>
      <c r="BB11" s="12"/>
      <c r="BC11" s="12"/>
      <c r="BD11" s="12"/>
      <c r="BE11" s="12"/>
      <c r="BF11" s="12"/>
      <c r="BG11" s="12"/>
      <c r="BH11" s="12"/>
      <c r="BI11" s="12"/>
      <c r="BJ11" s="12"/>
      <c r="BK11" s="12"/>
      <c r="BL11" s="12"/>
      <c r="BM11" s="12"/>
      <c r="BN11" s="12"/>
      <c r="BO11" s="12"/>
      <c r="BP11" s="12"/>
      <c r="BQ11" s="12"/>
      <c r="BR11" s="12"/>
      <c r="BS11" s="12"/>
      <c r="BT11" s="12"/>
      <c r="BU11" s="12"/>
      <c r="BV11" s="12"/>
      <c r="BW11" s="12"/>
      <c r="BX11" s="12"/>
      <c r="BY11" s="12"/>
      <c r="BZ11" s="12"/>
      <c r="CA11" s="12"/>
      <c r="CB11" s="12"/>
      <c r="CC11" s="12"/>
      <c r="CD11" s="12"/>
      <c r="CE11" s="12"/>
      <c r="CF11" s="12"/>
      <c r="CG11" s="12"/>
      <c r="CH11" s="12"/>
      <c r="CI11" s="12"/>
      <c r="CJ11" s="12"/>
      <c r="CK11" s="12"/>
      <c r="CL11" s="12"/>
      <c r="CM11" s="12"/>
      <c r="CN11" s="12"/>
      <c r="CO11" s="12"/>
      <c r="CP11" s="12"/>
      <c r="CQ11" s="12"/>
      <c r="CR11" s="12"/>
      <c r="CS11" s="12"/>
      <c r="CT11" s="12"/>
      <c r="CU11" s="12"/>
      <c r="CV11" s="12"/>
      <c r="CW11" s="12"/>
      <c r="CX11" s="12"/>
      <c r="CY11" s="12"/>
      <c r="CZ11" s="12"/>
      <c r="DA11" s="12"/>
      <c r="DB11" s="12"/>
      <c r="DC11" s="12"/>
      <c r="DD11" s="12"/>
      <c r="DE11" s="12"/>
      <c r="DF11" s="12"/>
      <c r="DG11" s="12"/>
      <c r="DH11" s="12"/>
      <c r="DI11" s="12"/>
      <c r="DJ11" s="12"/>
      <c r="DK11" s="12"/>
      <c r="DL11" s="12"/>
      <c r="DM11" s="12"/>
      <c r="DN11" s="12"/>
      <c r="DO11" s="12"/>
      <c r="DP11" s="12"/>
      <c r="DQ11" s="12"/>
      <c r="DR11" s="12"/>
      <c r="DS11" s="12"/>
      <c r="DT11" s="12"/>
      <c r="DU11" s="12"/>
      <c r="DV11" s="12"/>
      <c r="DW11" s="12"/>
      <c r="DX11" s="12"/>
      <c r="DY11" s="12"/>
      <c r="DZ11" s="12"/>
      <c r="EA11" s="12"/>
      <c r="EB11" s="12"/>
      <c r="EC11" s="12"/>
      <c r="ED11" s="12"/>
      <c r="EE11" s="12"/>
      <c r="EF11" s="12"/>
      <c r="EG11" s="12"/>
      <c r="EH11" s="12"/>
      <c r="EI11" s="12"/>
      <c r="EJ11" s="12"/>
      <c r="EK11" s="12"/>
      <c r="EL11" s="12"/>
      <c r="EM11" s="12"/>
      <c r="EN11" s="12"/>
      <c r="EO11" s="12"/>
      <c r="EP11" s="12"/>
      <c r="EQ11" s="12"/>
      <c r="ER11" s="12"/>
      <c r="ES11" s="12"/>
      <c r="ET11" s="12"/>
      <c r="EU11" s="12"/>
      <c r="EV11" s="12"/>
      <c r="EW11" s="12"/>
      <c r="EX11" s="12"/>
      <c r="EY11" s="12"/>
      <c r="EZ11" s="12"/>
      <c r="FA11" s="12"/>
      <c r="FB11" s="12"/>
      <c r="FC11" s="12"/>
      <c r="FD11" s="12"/>
      <c r="FE11" s="12"/>
      <c r="FF11" s="12"/>
      <c r="FG11" s="12"/>
      <c r="FH11" s="12"/>
      <c r="FI11" s="12"/>
      <c r="FJ11" s="12"/>
      <c r="FK11" s="12"/>
      <c r="FL11" s="12"/>
      <c r="FM11" s="12"/>
      <c r="FN11" s="12"/>
      <c r="FO11" s="12"/>
      <c r="FP11" s="12"/>
      <c r="FQ11" s="12"/>
      <c r="FR11" s="12"/>
      <c r="FS11" s="12"/>
      <c r="FT11" s="12"/>
      <c r="FU11" s="12"/>
      <c r="FV11" s="12"/>
      <c r="FW11" s="12"/>
      <c r="FX11" s="12"/>
      <c r="FY11" s="12"/>
      <c r="FZ11" s="12"/>
    </row>
    <row r="12" spans="2:182" ht="12.75" customHeight="1">
      <c r="B12" s="19" t="str" vm="8">
        <f>CUBESET("dwh-olap_olap FundDb Fact","[DimFundSeif].[CODE SEIF].&amp;[C2BB]","אגח פרטיות צמודות מטח")</f>
        <v>אגח פרטיות צמודות מטח</v>
      </c>
      <c r="C12" s="18">
        <f t="shared" si="4"/>
        <v>1.1891139000000004</v>
      </c>
      <c r="D12" s="18">
        <f t="shared" si="4"/>
        <v>1.0639737999999999</v>
      </c>
      <c r="E12" s="18">
        <f t="shared" si="4"/>
        <v>0.85102889999999964</v>
      </c>
      <c r="F12" s="18">
        <f t="shared" si="4"/>
        <v>0.58496020000000004</v>
      </c>
      <c r="G12" s="18">
        <f t="shared" si="4"/>
        <v>0.69736639999999972</v>
      </c>
      <c r="H12" s="18">
        <f t="shared" si="4"/>
        <v>0.28540169999999998</v>
      </c>
      <c r="I12" s="18">
        <f t="shared" si="4"/>
        <v>0.22288249999999996</v>
      </c>
      <c r="J12" s="18">
        <f t="shared" si="4"/>
        <v>0.60812469999999996</v>
      </c>
      <c r="K12" s="18">
        <f t="shared" si="4"/>
        <v>1.3160063</v>
      </c>
      <c r="L12" s="18">
        <f t="shared" si="4"/>
        <v>3.5438850999999989</v>
      </c>
      <c r="M12" s="18">
        <f t="shared" si="4"/>
        <v>4.2798538999999991</v>
      </c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  <c r="DG12" s="12"/>
      <c r="DH12" s="12"/>
      <c r="DI12" s="12"/>
      <c r="DJ12" s="12"/>
      <c r="DK12" s="12"/>
      <c r="DL12" s="12"/>
      <c r="DM12" s="12"/>
      <c r="DN12" s="12"/>
      <c r="DO12" s="12"/>
      <c r="DP12" s="12"/>
      <c r="DQ12" s="12"/>
      <c r="DR12" s="12"/>
      <c r="DS12" s="12"/>
      <c r="DT12" s="12"/>
      <c r="DU12" s="12"/>
      <c r="DV12" s="12"/>
      <c r="DW12" s="12"/>
      <c r="DX12" s="12"/>
      <c r="DY12" s="12"/>
      <c r="DZ12" s="12"/>
      <c r="EA12" s="12"/>
      <c r="EB12" s="12"/>
      <c r="EC12" s="12"/>
      <c r="ED12" s="12"/>
      <c r="EE12" s="12"/>
      <c r="EF12" s="12"/>
      <c r="EG12" s="12"/>
      <c r="EH12" s="12"/>
      <c r="EI12" s="12"/>
      <c r="EJ12" s="12"/>
      <c r="EK12" s="12"/>
      <c r="EL12" s="12"/>
      <c r="EM12" s="12"/>
      <c r="EN12" s="12"/>
      <c r="EO12" s="12"/>
      <c r="EP12" s="12"/>
      <c r="EQ12" s="12"/>
      <c r="ER12" s="12"/>
      <c r="ES12" s="12"/>
      <c r="ET12" s="12"/>
      <c r="EU12" s="12"/>
      <c r="EV12" s="12"/>
      <c r="EW12" s="12"/>
      <c r="EX12" s="12"/>
      <c r="EY12" s="12"/>
      <c r="EZ12" s="12"/>
      <c r="FA12" s="12"/>
      <c r="FB12" s="12"/>
      <c r="FC12" s="12"/>
      <c r="FD12" s="12"/>
      <c r="FE12" s="12"/>
      <c r="FF12" s="12"/>
      <c r="FG12" s="12"/>
      <c r="FH12" s="12"/>
      <c r="FI12" s="12"/>
      <c r="FJ12" s="12"/>
      <c r="FK12" s="12"/>
      <c r="FL12" s="12"/>
      <c r="FM12" s="12"/>
      <c r="FN12" s="12"/>
      <c r="FO12" s="12"/>
      <c r="FP12" s="12"/>
      <c r="FQ12" s="12"/>
      <c r="FR12" s="12"/>
      <c r="FS12" s="12"/>
      <c r="FT12" s="12"/>
      <c r="FU12" s="12"/>
      <c r="FV12" s="12"/>
      <c r="FW12" s="12"/>
      <c r="FX12" s="12"/>
      <c r="FY12" s="12"/>
      <c r="FZ12" s="12"/>
    </row>
    <row r="13" spans="2:182" ht="12.75" customHeight="1">
      <c r="B13" s="19" t="str" vm="9">
        <f>CUBESET("dwh-olap_olap FundDb Fact","[DimFundSeif].[CODE SEIF].&amp;[C1AC]","אגח פרטיות צמודות מדד")</f>
        <v>אגח פרטיות צמודות מדד</v>
      </c>
      <c r="C13" s="18">
        <f t="shared" ref="C13:M16" si="5">IFERROR(CUBEVALUE("dwh-olap_olap FundDb Fact","["&amp;TEXT(C$3,"YYYY/MM")&amp;"]",CUBEMEMBER("dwh-olap_olap FundDb Fact","[Measures].[AMOUNT]"),$B13,CUBEMEMBER("dwh-olap_olap FundDb Fact","[DimTime].[Month].[All]","סכום כולל"))/1000000,0)</f>
        <v>8.3865122000000039</v>
      </c>
      <c r="D13" s="18">
        <f t="shared" si="5"/>
        <v>19.249095199999999</v>
      </c>
      <c r="E13" s="18">
        <f t="shared" si="5"/>
        <v>28.407470499999999</v>
      </c>
      <c r="F13" s="18">
        <f t="shared" si="5"/>
        <v>24.102267999999999</v>
      </c>
      <c r="G13" s="18">
        <f t="shared" si="5"/>
        <v>30.214100900000005</v>
      </c>
      <c r="H13" s="18">
        <f t="shared" si="5"/>
        <v>45.883878199999998</v>
      </c>
      <c r="I13" s="18">
        <f t="shared" si="5"/>
        <v>40.658941799999987</v>
      </c>
      <c r="J13" s="18">
        <f t="shared" si="5"/>
        <v>39.406163199999988</v>
      </c>
      <c r="K13" s="18">
        <f t="shared" si="5"/>
        <v>40.875364900000001</v>
      </c>
      <c r="L13" s="18">
        <f t="shared" si="5"/>
        <v>44.287295999999998</v>
      </c>
      <c r="M13" s="18">
        <f t="shared" si="5"/>
        <v>46.621096300000012</v>
      </c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12"/>
      <c r="AN13" s="12"/>
      <c r="AO13" s="12"/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2"/>
      <c r="BC13" s="12"/>
      <c r="BD13" s="12"/>
      <c r="BE13" s="12"/>
      <c r="BF13" s="12"/>
      <c r="BG13" s="12"/>
      <c r="BH13" s="12"/>
      <c r="BI13" s="12"/>
      <c r="BJ13" s="12"/>
      <c r="BK13" s="12"/>
      <c r="BL13" s="12"/>
      <c r="BM13" s="12"/>
      <c r="BN13" s="12"/>
      <c r="BO13" s="12"/>
      <c r="BP13" s="12"/>
      <c r="BQ13" s="12"/>
      <c r="BR13" s="12"/>
      <c r="BS13" s="12"/>
      <c r="BT13" s="12"/>
      <c r="BU13" s="12"/>
      <c r="BV13" s="12"/>
      <c r="BW13" s="12"/>
      <c r="BX13" s="12"/>
      <c r="BY13" s="12"/>
      <c r="BZ13" s="12"/>
      <c r="CA13" s="12"/>
      <c r="CB13" s="12"/>
      <c r="CC13" s="12"/>
      <c r="CD13" s="12"/>
      <c r="CE13" s="12"/>
      <c r="CF13" s="12"/>
      <c r="CG13" s="12"/>
      <c r="CH13" s="12"/>
      <c r="CI13" s="12"/>
      <c r="CJ13" s="12"/>
      <c r="CK13" s="12"/>
      <c r="CL13" s="12"/>
      <c r="CM13" s="12"/>
      <c r="CN13" s="12"/>
      <c r="CO13" s="12"/>
      <c r="CP13" s="12"/>
      <c r="CQ13" s="12"/>
      <c r="CR13" s="12"/>
      <c r="CS13" s="12"/>
      <c r="CT13" s="12"/>
      <c r="CU13" s="12"/>
      <c r="CV13" s="12"/>
      <c r="CW13" s="12"/>
      <c r="CX13" s="12"/>
      <c r="CY13" s="12"/>
      <c r="CZ13" s="12"/>
      <c r="DA13" s="12"/>
      <c r="DB13" s="12"/>
      <c r="DC13" s="12"/>
      <c r="DD13" s="12"/>
      <c r="DE13" s="12"/>
      <c r="DF13" s="12"/>
      <c r="DG13" s="12"/>
      <c r="DH13" s="12"/>
      <c r="DI13" s="12"/>
      <c r="DJ13" s="12"/>
      <c r="DK13" s="12"/>
      <c r="DL13" s="12"/>
      <c r="DM13" s="12"/>
      <c r="DN13" s="12"/>
      <c r="DO13" s="12"/>
      <c r="DP13" s="12"/>
      <c r="DQ13" s="12"/>
      <c r="DR13" s="12"/>
      <c r="DS13" s="12"/>
      <c r="DT13" s="12"/>
      <c r="DU13" s="12"/>
      <c r="DV13" s="12"/>
      <c r="DW13" s="12"/>
      <c r="DX13" s="12"/>
      <c r="DY13" s="12"/>
      <c r="DZ13" s="12"/>
      <c r="EA13" s="12"/>
      <c r="EB13" s="12"/>
      <c r="EC13" s="12"/>
      <c r="ED13" s="12"/>
      <c r="EE13" s="12"/>
      <c r="EF13" s="12"/>
      <c r="EG13" s="12"/>
      <c r="EH13" s="12"/>
      <c r="EI13" s="12"/>
      <c r="EJ13" s="12"/>
      <c r="EK13" s="12"/>
      <c r="EL13" s="12"/>
      <c r="EM13" s="12"/>
      <c r="EN13" s="12"/>
      <c r="EO13" s="12"/>
      <c r="EP13" s="12"/>
      <c r="EQ13" s="12"/>
      <c r="ER13" s="12"/>
      <c r="ES13" s="12"/>
      <c r="ET13" s="12"/>
      <c r="EU13" s="12"/>
      <c r="EV13" s="12"/>
      <c r="EW13" s="12"/>
      <c r="EX13" s="12"/>
      <c r="EY13" s="12"/>
      <c r="EZ13" s="12"/>
      <c r="FA13" s="12"/>
      <c r="FB13" s="12"/>
      <c r="FC13" s="12"/>
      <c r="FD13" s="12"/>
      <c r="FE13" s="12"/>
      <c r="FF13" s="12"/>
      <c r="FG13" s="12"/>
      <c r="FH13" s="12"/>
      <c r="FI13" s="12"/>
      <c r="FJ13" s="12"/>
      <c r="FK13" s="12"/>
      <c r="FL13" s="12"/>
      <c r="FM13" s="12"/>
      <c r="FN13" s="12"/>
      <c r="FO13" s="12"/>
      <c r="FP13" s="12"/>
      <c r="FQ13" s="12"/>
      <c r="FR13" s="12"/>
      <c r="FS13" s="12"/>
      <c r="FT13" s="12"/>
      <c r="FU13" s="12"/>
      <c r="FV13" s="12"/>
      <c r="FW13" s="12"/>
      <c r="FX13" s="12"/>
      <c r="FY13" s="12"/>
      <c r="FZ13" s="12"/>
    </row>
    <row r="14" spans="2:182" ht="12.75" customHeight="1">
      <c r="B14" s="19" t="str" vm="10">
        <f>CUBESET("dwh-olap_olap FundDb Fact","[DimFundSeif].[CODE SEIF].&amp;[C3CA]","מניות")</f>
        <v>מניות</v>
      </c>
      <c r="C14" s="18">
        <f t="shared" si="5"/>
        <v>3.977358300000001</v>
      </c>
      <c r="D14" s="18">
        <f t="shared" si="5"/>
        <v>10.201114599999995</v>
      </c>
      <c r="E14" s="18">
        <f t="shared" si="5"/>
        <v>13.493472800000003</v>
      </c>
      <c r="F14" s="18">
        <f t="shared" si="5"/>
        <v>7.9403878000000008</v>
      </c>
      <c r="G14" s="18">
        <f t="shared" si="5"/>
        <v>7.0773049999999982</v>
      </c>
      <c r="H14" s="18">
        <f t="shared" si="5"/>
        <v>11.666384199999994</v>
      </c>
      <c r="I14" s="18">
        <f t="shared" si="5"/>
        <v>11.731102699999996</v>
      </c>
      <c r="J14" s="18">
        <f t="shared" si="5"/>
        <v>14.0847026</v>
      </c>
      <c r="K14" s="18">
        <f t="shared" si="5"/>
        <v>18.291439900000004</v>
      </c>
      <c r="L14" s="18">
        <f t="shared" si="5"/>
        <v>23.3395188</v>
      </c>
      <c r="M14" s="18">
        <f t="shared" si="5"/>
        <v>22.806524</v>
      </c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2"/>
      <c r="AR14" s="12"/>
      <c r="AS14" s="12"/>
      <c r="AT14" s="12"/>
      <c r="AU14" s="12"/>
      <c r="AV14" s="12"/>
      <c r="AW14" s="12"/>
      <c r="AX14" s="12"/>
      <c r="AY14" s="12"/>
      <c r="AZ14" s="12"/>
      <c r="BA14" s="12"/>
      <c r="BB14" s="12"/>
      <c r="BC14" s="12"/>
      <c r="BD14" s="12"/>
      <c r="BE14" s="12"/>
      <c r="BF14" s="12"/>
      <c r="BG14" s="12"/>
      <c r="BH14" s="12"/>
      <c r="BI14" s="12"/>
      <c r="BJ14" s="12"/>
      <c r="BK14" s="12"/>
      <c r="BL14" s="12"/>
      <c r="BM14" s="12"/>
      <c r="BN14" s="12"/>
      <c r="BO14" s="12"/>
      <c r="BP14" s="12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12"/>
      <c r="CB14" s="12"/>
      <c r="CC14" s="12"/>
      <c r="CD14" s="12"/>
      <c r="CE14" s="12"/>
      <c r="CF14" s="12"/>
      <c r="CG14" s="12"/>
      <c r="CH14" s="12"/>
      <c r="CI14" s="12"/>
      <c r="CJ14" s="12"/>
      <c r="CK14" s="12"/>
      <c r="CL14" s="12"/>
      <c r="CM14" s="12"/>
      <c r="CN14" s="12"/>
      <c r="CO14" s="12"/>
      <c r="CP14" s="12"/>
      <c r="CQ14" s="12"/>
      <c r="CR14" s="12"/>
      <c r="CS14" s="12"/>
      <c r="CT14" s="12"/>
      <c r="CU14" s="12"/>
      <c r="CV14" s="12"/>
      <c r="CW14" s="12"/>
      <c r="CX14" s="12"/>
      <c r="CY14" s="12"/>
      <c r="CZ14" s="12"/>
      <c r="DA14" s="12"/>
      <c r="DB14" s="12"/>
      <c r="DC14" s="12"/>
      <c r="DD14" s="12"/>
      <c r="DE14" s="12"/>
      <c r="DF14" s="12"/>
      <c r="DG14" s="12"/>
      <c r="DH14" s="12"/>
      <c r="DI14" s="12"/>
      <c r="DJ14" s="12"/>
      <c r="DK14" s="12"/>
      <c r="DL14" s="12"/>
      <c r="DM14" s="12"/>
      <c r="DN14" s="12"/>
      <c r="DO14" s="12"/>
      <c r="DP14" s="12"/>
      <c r="DQ14" s="12"/>
      <c r="DR14" s="12"/>
      <c r="DS14" s="12"/>
      <c r="DT14" s="12"/>
      <c r="DU14" s="12"/>
      <c r="DV14" s="12"/>
      <c r="DW14" s="12"/>
      <c r="DX14" s="12"/>
      <c r="DY14" s="12"/>
      <c r="DZ14" s="12"/>
      <c r="EA14" s="12"/>
      <c r="EB14" s="12"/>
      <c r="EC14" s="12"/>
      <c r="ED14" s="12"/>
      <c r="EE14" s="12"/>
      <c r="EF14" s="12"/>
      <c r="EG14" s="12"/>
      <c r="EH14" s="12"/>
      <c r="EI14" s="12"/>
      <c r="EJ14" s="12"/>
      <c r="EK14" s="12"/>
      <c r="EL14" s="12"/>
      <c r="EM14" s="12"/>
      <c r="EN14" s="12"/>
      <c r="EO14" s="12"/>
      <c r="EP14" s="12"/>
      <c r="EQ14" s="12"/>
      <c r="ER14" s="12"/>
      <c r="ES14" s="12"/>
      <c r="ET14" s="12"/>
      <c r="EU14" s="12"/>
      <c r="EV14" s="12"/>
      <c r="EW14" s="12"/>
      <c r="EX14" s="12"/>
      <c r="EY14" s="12"/>
      <c r="EZ14" s="12"/>
      <c r="FA14" s="12"/>
      <c r="FB14" s="12"/>
      <c r="FC14" s="12"/>
      <c r="FD14" s="12"/>
      <c r="FE14" s="12"/>
      <c r="FF14" s="12"/>
      <c r="FG14" s="12"/>
      <c r="FH14" s="12"/>
      <c r="FI14" s="12"/>
      <c r="FJ14" s="12"/>
      <c r="FK14" s="12"/>
      <c r="FL14" s="12"/>
      <c r="FM14" s="12"/>
      <c r="FN14" s="12"/>
      <c r="FO14" s="12"/>
      <c r="FP14" s="12"/>
      <c r="FQ14" s="12"/>
      <c r="FR14" s="12"/>
      <c r="FS14" s="12"/>
      <c r="FT14" s="12"/>
      <c r="FU14" s="12"/>
      <c r="FV14" s="12"/>
      <c r="FW14" s="12"/>
      <c r="FX14" s="12"/>
      <c r="FY14" s="12"/>
      <c r="FZ14" s="12"/>
    </row>
    <row r="15" spans="2:182" ht="12.75" customHeight="1">
      <c r="B15" s="19" t="str" vm="11">
        <f>CUBESET("dwh-olap_olap FundDb Fact","{[DimFundSeif].[CODE SEIF].&amp;[C2D],[DimFundSeif].[CODE SEIF].&amp;[C2M],[DimFundSeif].[CODE SEIF].&amp;[C4C],[DimFundSeif].[CODE SEIF].&amp;[C4D]}","פקדונות")</f>
        <v>פקדונות</v>
      </c>
      <c r="C15" s="18">
        <f t="shared" ref="C15:M15" si="6">IFERROR(CUBEVALUE("dwh-olap_olap FundDb Fact","["&amp;TEXT(C$3,"YYYY/MM")&amp;"]",CUBEMEMBER("dwh-olap_olap FundDb Fact","[Measures].[AMOUNT]"),$B15,CUBEMEMBER("dwh-olap_olap FundDb Fact","[DimTime].[Month].[All]","סכום כולל"))/1000000,0)</f>
        <v>23.183062500000009</v>
      </c>
      <c r="D15" s="18">
        <f t="shared" si="6"/>
        <v>13.931565799999996</v>
      </c>
      <c r="E15" s="18">
        <f t="shared" si="6"/>
        <v>14.920417715999998</v>
      </c>
      <c r="F15" s="18">
        <f t="shared" si="6"/>
        <v>17.1717698</v>
      </c>
      <c r="G15" s="18">
        <f t="shared" si="6"/>
        <v>20.573708499999999</v>
      </c>
      <c r="H15" s="18">
        <f t="shared" si="6"/>
        <v>36.684631500000002</v>
      </c>
      <c r="I15" s="18">
        <f t="shared" si="6"/>
        <v>32.429622199999997</v>
      </c>
      <c r="J15" s="18">
        <f t="shared" si="6"/>
        <v>21.874052899999999</v>
      </c>
      <c r="K15" s="18">
        <f t="shared" si="6"/>
        <v>17.790614399999995</v>
      </c>
      <c r="L15" s="18">
        <f t="shared" si="6"/>
        <v>24.297281099999996</v>
      </c>
      <c r="M15" s="18">
        <f t="shared" si="6"/>
        <v>20.833313799999996</v>
      </c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12"/>
      <c r="AN15" s="12"/>
      <c r="AO15" s="12"/>
      <c r="AP15" s="12"/>
      <c r="AQ15" s="12"/>
      <c r="AR15" s="12"/>
      <c r="AS15" s="12"/>
      <c r="AT15" s="12"/>
      <c r="AU15" s="12"/>
      <c r="AV15" s="12"/>
      <c r="AW15" s="12"/>
      <c r="AX15" s="12"/>
      <c r="AY15" s="12"/>
      <c r="AZ15" s="12"/>
      <c r="BA15" s="12"/>
      <c r="BB15" s="12"/>
      <c r="BC15" s="12"/>
      <c r="BD15" s="12"/>
      <c r="BE15" s="12"/>
      <c r="BF15" s="12"/>
      <c r="BG15" s="12"/>
      <c r="BH15" s="12"/>
      <c r="BI15" s="12"/>
      <c r="BJ15" s="12"/>
      <c r="BK15" s="12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  <c r="CU15" s="12"/>
      <c r="CV15" s="12"/>
      <c r="CW15" s="12"/>
      <c r="CX15" s="12"/>
      <c r="CY15" s="12"/>
      <c r="CZ15" s="12"/>
      <c r="DA15" s="12"/>
      <c r="DB15" s="12"/>
      <c r="DC15" s="12"/>
      <c r="DD15" s="12"/>
      <c r="DE15" s="12"/>
      <c r="DF15" s="12"/>
      <c r="DG15" s="12"/>
      <c r="DH15" s="12"/>
      <c r="DI15" s="12"/>
      <c r="DJ15" s="12"/>
      <c r="DK15" s="12"/>
      <c r="DL15" s="12"/>
      <c r="DM15" s="12"/>
      <c r="DN15" s="12"/>
      <c r="DO15" s="12"/>
      <c r="DP15" s="12"/>
      <c r="DQ15" s="12"/>
      <c r="DR15" s="12"/>
      <c r="DS15" s="12"/>
      <c r="DT15" s="12"/>
      <c r="DU15" s="12"/>
      <c r="DV15" s="12"/>
      <c r="DW15" s="12"/>
      <c r="DX15" s="12"/>
      <c r="DY15" s="12"/>
      <c r="DZ15" s="12"/>
      <c r="EA15" s="12"/>
      <c r="EB15" s="12"/>
      <c r="EC15" s="12"/>
      <c r="ED15" s="12"/>
      <c r="EE15" s="12"/>
      <c r="EF15" s="12"/>
      <c r="EG15" s="12"/>
      <c r="EH15" s="12"/>
      <c r="EI15" s="12"/>
      <c r="EJ15" s="12"/>
      <c r="EK15" s="12"/>
      <c r="EL15" s="12"/>
      <c r="EM15" s="12"/>
      <c r="EN15" s="12"/>
      <c r="EO15" s="12"/>
      <c r="EP15" s="12"/>
      <c r="EQ15" s="12"/>
      <c r="ER15" s="12"/>
      <c r="ES15" s="12"/>
      <c r="ET15" s="12"/>
      <c r="EU15" s="12"/>
      <c r="EV15" s="12"/>
      <c r="EW15" s="12"/>
      <c r="EX15" s="12"/>
      <c r="EY15" s="12"/>
      <c r="EZ15" s="12"/>
      <c r="FA15" s="12"/>
      <c r="FB15" s="12"/>
      <c r="FC15" s="12"/>
      <c r="FD15" s="12"/>
      <c r="FE15" s="12"/>
      <c r="FF15" s="12"/>
      <c r="FG15" s="12"/>
      <c r="FH15" s="12"/>
      <c r="FI15" s="12"/>
      <c r="FJ15" s="12"/>
      <c r="FK15" s="12"/>
      <c r="FL15" s="12"/>
      <c r="FM15" s="12"/>
      <c r="FN15" s="12"/>
      <c r="FO15" s="12"/>
      <c r="FP15" s="12"/>
      <c r="FQ15" s="12"/>
      <c r="FR15" s="12"/>
      <c r="FS15" s="12"/>
      <c r="FT15" s="12"/>
      <c r="FU15" s="12"/>
      <c r="FV15" s="12"/>
      <c r="FW15" s="12"/>
      <c r="FX15" s="12"/>
      <c r="FY15" s="12"/>
      <c r="FZ15" s="12"/>
    </row>
    <row r="16" spans="2:182" ht="12.75" customHeight="1">
      <c r="B16" s="19" t="str" vm="12">
        <f>CUBESET("dwh-olap_olap FundDb Fact","[DimFundSeif].[CODE SEIF].&amp;[C3CB]","אופציות למניות")</f>
        <v>אופציות למניות</v>
      </c>
      <c r="C16" s="18">
        <f t="shared" si="5"/>
        <v>1.0229800000000001E-2</v>
      </c>
      <c r="D16" s="18">
        <f t="shared" si="5"/>
        <v>3.16788E-2</v>
      </c>
      <c r="E16" s="18">
        <f t="shared" si="5"/>
        <v>3.97963E-2</v>
      </c>
      <c r="F16" s="18">
        <f t="shared" si="5"/>
        <v>1.10697E-2</v>
      </c>
      <c r="G16" s="18">
        <f t="shared" si="5"/>
        <v>6.0806000000000002E-3</v>
      </c>
      <c r="H16" s="18">
        <f t="shared" si="5"/>
        <v>1.2084700000000002E-2</v>
      </c>
      <c r="I16" s="18">
        <f t="shared" si="5"/>
        <v>9.6716999999999984E-3</v>
      </c>
      <c r="J16" s="18">
        <f t="shared" si="5"/>
        <v>2.3580000000000004E-2</v>
      </c>
      <c r="K16" s="18">
        <f t="shared" si="5"/>
        <v>3.1086399999999997E-2</v>
      </c>
      <c r="L16" s="18">
        <f t="shared" si="5"/>
        <v>2.85819E-2</v>
      </c>
      <c r="M16" s="18">
        <f t="shared" si="5"/>
        <v>1.84759E-2</v>
      </c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12"/>
      <c r="AN16" s="12"/>
      <c r="AO16" s="12"/>
      <c r="AP16" s="12"/>
      <c r="AQ16" s="12"/>
      <c r="AR16" s="12"/>
      <c r="AS16" s="12"/>
      <c r="AT16" s="12"/>
      <c r="AU16" s="12"/>
      <c r="AV16" s="12"/>
      <c r="AW16" s="12"/>
      <c r="AX16" s="12"/>
      <c r="AY16" s="12"/>
      <c r="AZ16" s="12"/>
      <c r="BA16" s="12"/>
      <c r="BB16" s="12"/>
      <c r="BC16" s="12"/>
      <c r="BD16" s="12"/>
      <c r="BE16" s="12"/>
      <c r="BF16" s="12"/>
      <c r="BG16" s="12"/>
      <c r="BH16" s="12"/>
      <c r="BI16" s="12"/>
      <c r="BJ16" s="12"/>
      <c r="BK16" s="12"/>
      <c r="BL16" s="12"/>
      <c r="BM16" s="12"/>
      <c r="BN16" s="12"/>
      <c r="BO16" s="12"/>
      <c r="BP16" s="12"/>
      <c r="BQ16" s="12"/>
      <c r="BR16" s="12"/>
      <c r="BS16" s="12"/>
      <c r="BT16" s="12"/>
      <c r="BU16" s="12"/>
      <c r="BV16" s="12"/>
      <c r="BW16" s="12"/>
      <c r="BX16" s="12"/>
      <c r="BY16" s="12"/>
      <c r="BZ16" s="12"/>
      <c r="CA16" s="12"/>
      <c r="CB16" s="12"/>
      <c r="CC16" s="12"/>
      <c r="CD16" s="12"/>
      <c r="CE16" s="12"/>
      <c r="CF16" s="12"/>
      <c r="CG16" s="12"/>
      <c r="CH16" s="12"/>
      <c r="CI16" s="12"/>
      <c r="CJ16" s="12"/>
      <c r="CK16" s="12"/>
      <c r="CL16" s="12"/>
      <c r="CM16" s="12"/>
      <c r="CN16" s="12"/>
      <c r="CO16" s="12"/>
      <c r="CP16" s="12"/>
      <c r="CQ16" s="12"/>
      <c r="CR16" s="12"/>
      <c r="CS16" s="12"/>
      <c r="CT16" s="12"/>
      <c r="CU16" s="12"/>
      <c r="CV16" s="12"/>
      <c r="CW16" s="12"/>
      <c r="CX16" s="12"/>
      <c r="CY16" s="12"/>
      <c r="CZ16" s="12"/>
      <c r="DA16" s="12"/>
      <c r="DB16" s="12"/>
      <c r="DC16" s="12"/>
      <c r="DD16" s="12"/>
      <c r="DE16" s="12"/>
      <c r="DF16" s="12"/>
      <c r="DG16" s="12"/>
      <c r="DH16" s="12"/>
      <c r="DI16" s="12"/>
      <c r="DJ16" s="12"/>
      <c r="DK16" s="12"/>
      <c r="DL16" s="12"/>
      <c r="DM16" s="12"/>
      <c r="DN16" s="12"/>
      <c r="DO16" s="12"/>
      <c r="DP16" s="12"/>
      <c r="DQ16" s="12"/>
      <c r="DR16" s="12"/>
      <c r="DS16" s="12"/>
      <c r="DT16" s="12"/>
      <c r="DU16" s="12"/>
      <c r="DV16" s="12"/>
      <c r="DW16" s="12"/>
      <c r="DX16" s="12"/>
      <c r="DY16" s="12"/>
      <c r="DZ16" s="12"/>
      <c r="EA16" s="12"/>
      <c r="EB16" s="12"/>
      <c r="EC16" s="12"/>
      <c r="ED16" s="12"/>
      <c r="EE16" s="12"/>
      <c r="EF16" s="12"/>
      <c r="EG16" s="12"/>
      <c r="EH16" s="12"/>
      <c r="EI16" s="12"/>
      <c r="EJ16" s="12"/>
      <c r="EK16" s="12"/>
      <c r="EL16" s="12"/>
      <c r="EM16" s="12"/>
      <c r="EN16" s="12"/>
      <c r="EO16" s="12"/>
      <c r="EP16" s="12"/>
      <c r="EQ16" s="12"/>
      <c r="ER16" s="12"/>
      <c r="ES16" s="12"/>
      <c r="ET16" s="12"/>
      <c r="EU16" s="12"/>
      <c r="EV16" s="12"/>
      <c r="EW16" s="12"/>
      <c r="EX16" s="12"/>
      <c r="EY16" s="12"/>
      <c r="EZ16" s="12"/>
      <c r="FA16" s="12"/>
      <c r="FB16" s="12"/>
      <c r="FC16" s="12"/>
      <c r="FD16" s="12"/>
      <c r="FE16" s="12"/>
      <c r="FF16" s="12"/>
      <c r="FG16" s="12"/>
      <c r="FH16" s="12"/>
      <c r="FI16" s="12"/>
      <c r="FJ16" s="12"/>
      <c r="FK16" s="12"/>
      <c r="FL16" s="12"/>
      <c r="FM16" s="12"/>
      <c r="FN16" s="12"/>
      <c r="FO16" s="12"/>
      <c r="FP16" s="12"/>
      <c r="FQ16" s="12"/>
      <c r="FR16" s="12"/>
      <c r="FS16" s="12"/>
      <c r="FT16" s="12"/>
      <c r="FU16" s="12"/>
      <c r="FV16" s="12"/>
      <c r="FW16" s="12"/>
      <c r="FX16" s="12"/>
      <c r="FY16" s="12"/>
      <c r="FZ16" s="12"/>
    </row>
    <row r="17" spans="2:182" ht="12.75" customHeight="1">
      <c r="B17" s="19" t="str" vm="13">
        <f>CUBESET("dwh-olap_olap FundDb Fact","[DimFundSeif].[CODE SEIF].&amp;[C3CC]","אגח להמרה")</f>
        <v>אגח להמרה</v>
      </c>
      <c r="C17" s="18">
        <f t="shared" ref="C17:M19" si="7">IFERROR(CUBEVALUE("dwh-olap_olap FundDb Fact","["&amp;TEXT(C$3,"YYYY/MM")&amp;"]",CUBEMEMBER("dwh-olap_olap FundDb Fact","[Measures].[AMOUNT]"),$B17,CUBEMEMBER("dwh-olap_olap FundDb Fact","[DimTime].[Month].[All]","סכום כולל"))/1000000,0)</f>
        <v>0.80991260000000032</v>
      </c>
      <c r="D17" s="18">
        <f t="shared" si="7"/>
        <v>1.1819200000000001</v>
      </c>
      <c r="E17" s="18">
        <f t="shared" si="7"/>
        <v>1.330251000000001</v>
      </c>
      <c r="F17" s="18">
        <f t="shared" si="7"/>
        <v>0.8438920999999997</v>
      </c>
      <c r="G17" s="18">
        <f t="shared" si="7"/>
        <v>0.69447040000000004</v>
      </c>
      <c r="H17" s="18">
        <f t="shared" si="7"/>
        <v>0.77173350000000029</v>
      </c>
      <c r="I17" s="18">
        <f t="shared" si="7"/>
        <v>0.65947399999999967</v>
      </c>
      <c r="J17" s="18">
        <f t="shared" si="7"/>
        <v>0.58211360000000012</v>
      </c>
      <c r="K17" s="18">
        <f t="shared" si="7"/>
        <v>0.86829089999999987</v>
      </c>
      <c r="L17" s="18">
        <f t="shared" si="7"/>
        <v>1.0089759</v>
      </c>
      <c r="M17" s="18">
        <f t="shared" si="7"/>
        <v>1.0426944000000005</v>
      </c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  <c r="DN17" s="12"/>
      <c r="DO17" s="12"/>
      <c r="DP17" s="12"/>
      <c r="DQ17" s="12"/>
      <c r="DR17" s="12"/>
      <c r="DS17" s="12"/>
      <c r="DT17" s="12"/>
      <c r="DU17" s="12"/>
      <c r="DV17" s="12"/>
      <c r="DW17" s="12"/>
      <c r="DX17" s="12"/>
      <c r="DY17" s="12"/>
      <c r="DZ17" s="12"/>
      <c r="EA17" s="12"/>
      <c r="EB17" s="12"/>
      <c r="EC17" s="12"/>
      <c r="ED17" s="12"/>
      <c r="EE17" s="12"/>
      <c r="EF17" s="12"/>
      <c r="EG17" s="12"/>
      <c r="EH17" s="12"/>
      <c r="EI17" s="12"/>
      <c r="EJ17" s="12"/>
      <c r="EK17" s="12"/>
      <c r="EL17" s="12"/>
      <c r="EM17" s="12"/>
      <c r="EN17" s="12"/>
      <c r="EO17" s="12"/>
      <c r="EP17" s="12"/>
      <c r="EQ17" s="12"/>
      <c r="ER17" s="12"/>
      <c r="ES17" s="12"/>
      <c r="ET17" s="12"/>
      <c r="EU17" s="12"/>
      <c r="EV17" s="12"/>
      <c r="EW17" s="12"/>
      <c r="EX17" s="12"/>
      <c r="EY17" s="12"/>
      <c r="EZ17" s="12"/>
      <c r="FA17" s="12"/>
      <c r="FB17" s="12"/>
      <c r="FC17" s="12"/>
      <c r="FD17" s="12"/>
      <c r="FE17" s="12"/>
      <c r="FF17" s="12"/>
      <c r="FG17" s="12"/>
      <c r="FH17" s="12"/>
      <c r="FI17" s="12"/>
      <c r="FJ17" s="12"/>
      <c r="FK17" s="12"/>
      <c r="FL17" s="12"/>
      <c r="FM17" s="12"/>
      <c r="FN17" s="12"/>
      <c r="FO17" s="12"/>
      <c r="FP17" s="12"/>
      <c r="FQ17" s="12"/>
      <c r="FR17" s="12"/>
      <c r="FS17" s="12"/>
      <c r="FT17" s="12"/>
      <c r="FU17" s="12"/>
      <c r="FV17" s="12"/>
      <c r="FW17" s="12"/>
      <c r="FX17" s="12"/>
      <c r="FY17" s="12"/>
      <c r="FZ17" s="12"/>
    </row>
    <row r="18" spans="2:182" ht="12.75" customHeight="1">
      <c r="B18" s="19" t="str" vm="14">
        <f>CUBESET("dwh-olap_olap FundDb Fact","{[DimFundSeif].[CODE SEIF].&amp;[C7A],[DimFundSeif].[CODE SEIF].&amp;[C7B]}","תעודות סל למניות")</f>
        <v>תעודות סל למניות</v>
      </c>
      <c r="C18" s="18">
        <f t="shared" si="7"/>
        <v>0.1030074</v>
      </c>
      <c r="D18" s="18">
        <f t="shared" si="7"/>
        <v>0.54193089999999988</v>
      </c>
      <c r="E18" s="18">
        <f t="shared" si="7"/>
        <v>0.96255399999999991</v>
      </c>
      <c r="F18" s="18">
        <f t="shared" si="7"/>
        <v>0.41834480000000007</v>
      </c>
      <c r="G18" s="18">
        <f t="shared" si="7"/>
        <v>0.36548810000000004</v>
      </c>
      <c r="H18" s="18">
        <f t="shared" si="7"/>
        <v>1.2662578999999998</v>
      </c>
      <c r="I18" s="18">
        <f t="shared" si="7"/>
        <v>3.4959089000000003</v>
      </c>
      <c r="J18" s="18">
        <f t="shared" si="7"/>
        <v>3.731702400000001</v>
      </c>
      <c r="K18" s="18">
        <f t="shared" si="7"/>
        <v>1.9793767000000004</v>
      </c>
      <c r="L18" s="18">
        <f t="shared" si="7"/>
        <v>2.1991009000000004</v>
      </c>
      <c r="M18" s="18">
        <f t="shared" si="7"/>
        <v>2.6903145000000008</v>
      </c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12"/>
      <c r="AN18" s="12"/>
      <c r="AO18" s="12"/>
      <c r="AP18" s="12"/>
      <c r="AQ18" s="12"/>
      <c r="AR18" s="12"/>
      <c r="AS18" s="12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12"/>
      <c r="BV18" s="12"/>
      <c r="BW18" s="12"/>
      <c r="BX18" s="12"/>
      <c r="BY18" s="12"/>
      <c r="BZ18" s="12"/>
      <c r="CA18" s="12"/>
      <c r="CB18" s="12"/>
      <c r="CC18" s="12"/>
      <c r="CD18" s="12"/>
      <c r="CE18" s="12"/>
      <c r="CF18" s="12"/>
      <c r="CG18" s="12"/>
      <c r="CH18" s="12"/>
      <c r="CI18" s="12"/>
      <c r="CJ18" s="12"/>
      <c r="CK18" s="12"/>
      <c r="CL18" s="12"/>
      <c r="CM18" s="12"/>
      <c r="CN18" s="12"/>
      <c r="CO18" s="12"/>
      <c r="CP18" s="12"/>
      <c r="CQ18" s="12"/>
      <c r="CR18" s="12"/>
      <c r="CS18" s="12"/>
      <c r="CT18" s="12"/>
      <c r="CU18" s="12"/>
      <c r="CV18" s="12"/>
      <c r="CW18" s="12"/>
      <c r="CX18" s="12"/>
      <c r="CY18" s="12"/>
      <c r="CZ18" s="12"/>
      <c r="DA18" s="12"/>
      <c r="DB18" s="12"/>
      <c r="DC18" s="12"/>
      <c r="DD18" s="12"/>
      <c r="DE18" s="12"/>
      <c r="DF18" s="12"/>
      <c r="DG18" s="12"/>
      <c r="DH18" s="12"/>
      <c r="DI18" s="12"/>
      <c r="DJ18" s="12"/>
      <c r="DK18" s="12"/>
      <c r="DL18" s="12"/>
      <c r="DM18" s="12"/>
      <c r="DN18" s="12"/>
      <c r="DO18" s="12"/>
      <c r="DP18" s="12"/>
      <c r="DQ18" s="12"/>
      <c r="DR18" s="12"/>
      <c r="DS18" s="12"/>
      <c r="DT18" s="12"/>
      <c r="DU18" s="12"/>
      <c r="DV18" s="12"/>
      <c r="DW18" s="12"/>
      <c r="DX18" s="12"/>
      <c r="DY18" s="12"/>
      <c r="DZ18" s="12"/>
      <c r="EA18" s="12"/>
      <c r="EB18" s="12"/>
      <c r="EC18" s="12"/>
      <c r="ED18" s="12"/>
      <c r="EE18" s="12"/>
      <c r="EF18" s="12"/>
      <c r="EG18" s="12"/>
      <c r="EH18" s="12"/>
      <c r="EI18" s="12"/>
      <c r="EJ18" s="12"/>
      <c r="EK18" s="12"/>
      <c r="EL18" s="12"/>
      <c r="EM18" s="12"/>
      <c r="EN18" s="12"/>
      <c r="EO18" s="12"/>
      <c r="EP18" s="12"/>
      <c r="EQ18" s="12"/>
      <c r="ER18" s="12"/>
      <c r="ES18" s="12"/>
      <c r="ET18" s="12"/>
      <c r="EU18" s="12"/>
      <c r="EV18" s="12"/>
      <c r="EW18" s="12"/>
      <c r="EX18" s="12"/>
      <c r="EY18" s="12"/>
      <c r="EZ18" s="12"/>
      <c r="FA18" s="12"/>
      <c r="FB18" s="12"/>
      <c r="FC18" s="12"/>
      <c r="FD18" s="12"/>
      <c r="FE18" s="12"/>
      <c r="FF18" s="12"/>
      <c r="FG18" s="12"/>
      <c r="FH18" s="12"/>
      <c r="FI18" s="12"/>
      <c r="FJ18" s="12"/>
      <c r="FK18" s="12"/>
      <c r="FL18" s="12"/>
      <c r="FM18" s="12"/>
      <c r="FN18" s="12"/>
      <c r="FO18" s="12"/>
      <c r="FP18" s="12"/>
      <c r="FQ18" s="12"/>
      <c r="FR18" s="12"/>
      <c r="FS18" s="12"/>
      <c r="FT18" s="12"/>
      <c r="FU18" s="12"/>
      <c r="FV18" s="12"/>
      <c r="FW18" s="12"/>
      <c r="FX18" s="12"/>
      <c r="FY18" s="12"/>
      <c r="FZ18" s="12"/>
    </row>
    <row r="19" spans="2:182" ht="12.75" customHeight="1">
      <c r="B19" s="19" t="str" vm="15">
        <f>CUBESET("dwh-olap_olap FundDb Fact","{[DimFundSeif].[CODE SEIF].&amp;[C7C],[DimFundSeif].[CODE SEIF].&amp;[C7D],[DimFundSeif].[CODE SEIF].&amp;[C7E],[DimFundSeif].[CODE SEIF].&amp;[C7F]}","תעודות סל לאגח")</f>
        <v>תעודות סל לאגח</v>
      </c>
      <c r="C19" s="18">
        <f t="shared" si="7"/>
        <v>0.36563259999999997</v>
      </c>
      <c r="D19" s="18">
        <f t="shared" si="7"/>
        <v>0.91642269999999992</v>
      </c>
      <c r="E19" s="18">
        <f t="shared" si="7"/>
        <v>0.84895750000000036</v>
      </c>
      <c r="F19" s="18">
        <f t="shared" si="7"/>
        <v>0.51873809999999998</v>
      </c>
      <c r="G19" s="18">
        <f t="shared" si="7"/>
        <v>3.3637061999999993</v>
      </c>
      <c r="H19" s="18">
        <f t="shared" si="7"/>
        <v>7.396393299999998</v>
      </c>
      <c r="I19" s="18">
        <f t="shared" si="7"/>
        <v>13.900947800000003</v>
      </c>
      <c r="J19" s="18">
        <f t="shared" si="7"/>
        <v>8.828528099999998</v>
      </c>
      <c r="K19" s="18">
        <f t="shared" si="7"/>
        <v>4.4679775000000008</v>
      </c>
      <c r="L19" s="18">
        <f t="shared" si="7"/>
        <v>4.0408240999999983</v>
      </c>
      <c r="M19" s="18">
        <f t="shared" si="7"/>
        <v>2.7880623000000004</v>
      </c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  <c r="FL19" s="12"/>
      <c r="FM19" s="12"/>
      <c r="FN19" s="12"/>
      <c r="FO19" s="12"/>
      <c r="FP19" s="12"/>
      <c r="FQ19" s="12"/>
      <c r="FR19" s="12"/>
      <c r="FS19" s="12"/>
      <c r="FT19" s="12"/>
      <c r="FU19" s="12"/>
      <c r="FV19" s="12"/>
      <c r="FW19" s="12"/>
      <c r="FX19" s="12"/>
      <c r="FY19" s="12"/>
      <c r="FZ19" s="12"/>
    </row>
    <row r="20" spans="2:182" ht="12.75" customHeight="1">
      <c r="B20" s="22" t="str" vm="16">
        <f>CUBESET("dwh-olap_olap FundDb Fact","{[C2EA],[C2EB],[C2FA],[C2FB],[C2FC],[C2G],[C2J],[C5A1],[C5A2],[C5A3],[C5A4],[C5B1],[C5B2],[C5B3],[C5B4],[C5C1],[C5C2],[C5C3],[C5C4],[C5D1],[C5D2],[C5D3],[C5D4],[C8A],[C8B],[C8C]}","השקעות בחול")</f>
        <v>השקעות בחול</v>
      </c>
      <c r="C20" s="23">
        <f t="shared" ref="C20:M20" si="8">IFERROR(CUBEVALUE("dwh-olap_olap FundDb Fact","["&amp;TEXT(C3,"YYYY/MM")&amp;"]",CUBEMEMBER("dwh-olap_olap FundDb Fact","[Measures].[AMOUNT]"),$B20,CUBEMEMBER("dwh-olap_olap FundDb Fact","[DimTime].[Month].[All]","סכום כולל"))-
IFERROR(IF(CUBEVALUE("dwh-olap_olap FundDb Fact","["&amp;TEXT(C3,"YYYY/MM")&amp;"]",CUBEMEMBER("dwh-olap_olap FundDb Fact","[Measures].[AMOUNT]"),"[DimFundSeif].[CODE SEIF].[All].[C5E]",CUBEMEMBER("dwh-olap_olap FundDb Fact","[DimTime].[Month].[All]","סכום כולל"))="",0,CUBEVALUE("dwh-olap_olap FundDb Fact","["&amp;TEXT(C3,"YYYY/MM")&amp;"]",CUBEMEMBER("dwh-olap_olap FundDb Fact","[Measures].[AMOUNT]"),"[DimFundSeif].[CODE SEIF].[All].[C5E]",CUBEMEMBER("dwh-olap_olap FundDb Fact","[DimTime].[Month].[All]","סכום כולל"))),0),
0)/1000000</f>
        <v>5.9493932000000003</v>
      </c>
      <c r="D20" s="23">
        <f t="shared" si="8"/>
        <v>8.3065110400000002</v>
      </c>
      <c r="E20" s="23">
        <f t="shared" si="8"/>
        <v>10.258281552000003</v>
      </c>
      <c r="F20" s="23">
        <f t="shared" si="8"/>
        <v>8.6771673000000007</v>
      </c>
      <c r="G20" s="23">
        <f t="shared" si="8"/>
        <v>11.032006957009997</v>
      </c>
      <c r="H20" s="23">
        <f t="shared" si="8"/>
        <v>13.5742551</v>
      </c>
      <c r="I20" s="23">
        <f t="shared" si="8"/>
        <v>24.005346500000002</v>
      </c>
      <c r="J20" s="23">
        <f t="shared" si="8"/>
        <v>23.855044100000001</v>
      </c>
      <c r="K20" s="23">
        <f t="shared" si="8"/>
        <v>21.657854999999998</v>
      </c>
      <c r="L20" s="23">
        <f t="shared" si="8"/>
        <v>23.429648800000002</v>
      </c>
      <c r="M20" s="23">
        <f t="shared" si="8"/>
        <v>33.177273700000001</v>
      </c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  <c r="FL20" s="12"/>
      <c r="FM20" s="12"/>
      <c r="FN20" s="12"/>
      <c r="FO20" s="12"/>
      <c r="FP20" s="12"/>
      <c r="FQ20" s="12"/>
      <c r="FR20" s="12"/>
      <c r="FS20" s="12"/>
      <c r="FT20" s="12"/>
      <c r="FU20" s="12"/>
      <c r="FV20" s="12"/>
      <c r="FW20" s="12"/>
      <c r="FX20" s="12"/>
      <c r="FY20" s="12"/>
      <c r="FZ20" s="12"/>
    </row>
    <row r="21" spans="2:182" ht="12.75" customHeight="1">
      <c r="B21" s="20" t="s">
        <v>24</v>
      </c>
      <c r="C21" s="21">
        <f t="shared" ref="C21:M21" si="9">C5-SUM(C18:C19)</f>
        <v>97.630075100000042</v>
      </c>
      <c r="D21" s="21">
        <f t="shared" si="9"/>
        <v>131.74111753999995</v>
      </c>
      <c r="E21" s="21">
        <f t="shared" si="9"/>
        <v>154.77032686799993</v>
      </c>
      <c r="F21" s="21">
        <f t="shared" si="9"/>
        <v>141.41557320000007</v>
      </c>
      <c r="G21" s="21">
        <f t="shared" si="9"/>
        <v>166.36977015700995</v>
      </c>
      <c r="H21" s="21">
        <f t="shared" si="9"/>
        <v>222.1218221</v>
      </c>
      <c r="I21" s="21">
        <f t="shared" si="9"/>
        <v>244.12524260000004</v>
      </c>
      <c r="J21" s="21">
        <f t="shared" si="9"/>
        <v>216.59427100000002</v>
      </c>
      <c r="K21" s="21">
        <f t="shared" si="9"/>
        <v>207.6331356</v>
      </c>
      <c r="L21" s="21">
        <f t="shared" si="9"/>
        <v>227.30036169999997</v>
      </c>
      <c r="M21" s="21">
        <f t="shared" si="9"/>
        <v>238.06465749999998</v>
      </c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12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12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12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12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</row>
    <row r="22" spans="2:182" ht="12.75" customHeight="1">
      <c r="B22" s="20" t="s">
        <v>21</v>
      </c>
      <c r="C22" s="21">
        <f t="shared" ref="C22:M22" si="10">SUM(C6:C9)</f>
        <v>35.931224399999998</v>
      </c>
      <c r="D22" s="21">
        <f t="shared" si="10"/>
        <v>47.895470200000005</v>
      </c>
      <c r="E22" s="21">
        <f t="shared" si="10"/>
        <v>51.295988500000007</v>
      </c>
      <c r="F22" s="21">
        <f t="shared" si="10"/>
        <v>34.769373799999997</v>
      </c>
      <c r="G22" s="21">
        <f t="shared" si="10"/>
        <v>44.252167900000003</v>
      </c>
      <c r="H22" s="21">
        <f t="shared" si="10"/>
        <v>56.642875600000011</v>
      </c>
      <c r="I22" s="21">
        <f t="shared" si="10"/>
        <v>67.706723899999986</v>
      </c>
      <c r="J22" s="21">
        <f t="shared" si="10"/>
        <v>67.654373700000008</v>
      </c>
      <c r="K22" s="21">
        <f t="shared" si="10"/>
        <v>56.698087900000004</v>
      </c>
      <c r="L22" s="21">
        <f t="shared" si="10"/>
        <v>50.98713020000001</v>
      </c>
      <c r="M22" s="21">
        <f t="shared" si="10"/>
        <v>51.156155599999998</v>
      </c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  <c r="FL22" s="12"/>
      <c r="FM22" s="12"/>
      <c r="FN22" s="12"/>
      <c r="FO22" s="12"/>
      <c r="FP22" s="12"/>
      <c r="FQ22" s="12"/>
      <c r="FR22" s="12"/>
      <c r="FS22" s="12"/>
      <c r="FT22" s="12"/>
      <c r="FU22" s="12"/>
      <c r="FV22" s="12"/>
      <c r="FW22" s="12"/>
      <c r="FX22" s="12"/>
      <c r="FY22" s="12"/>
      <c r="FZ22" s="12"/>
    </row>
    <row r="23" spans="2:182" ht="12.75" customHeight="1">
      <c r="B23" s="20" t="s">
        <v>22</v>
      </c>
      <c r="C23" s="21">
        <f t="shared" ref="C23:M23" si="11">SUM(C11:C13)</f>
        <v>11.074834100000004</v>
      </c>
      <c r="D23" s="21">
        <f t="shared" si="11"/>
        <v>26.8693408</v>
      </c>
      <c r="E23" s="21">
        <f t="shared" si="11"/>
        <v>39.284644499999999</v>
      </c>
      <c r="F23" s="21">
        <f t="shared" si="11"/>
        <v>39.222052899999994</v>
      </c>
      <c r="G23" s="21">
        <f t="shared" si="11"/>
        <v>48.290661700000001</v>
      </c>
      <c r="H23" s="21">
        <f t="shared" si="11"/>
        <v>63.513953199999989</v>
      </c>
      <c r="I23" s="21">
        <f t="shared" si="11"/>
        <v>63.784965099999972</v>
      </c>
      <c r="J23" s="21">
        <f t="shared" si="11"/>
        <v>62.64405339999999</v>
      </c>
      <c r="K23" s="21">
        <f t="shared" si="11"/>
        <v>72.350649099999998</v>
      </c>
      <c r="L23" s="21">
        <f t="shared" si="11"/>
        <v>85.556790699999993</v>
      </c>
      <c r="M23" s="21">
        <f t="shared" si="11"/>
        <v>92.256892600000015</v>
      </c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12"/>
      <c r="AN23" s="12"/>
      <c r="AO23" s="12"/>
      <c r="AP23" s="12"/>
      <c r="AQ23" s="12"/>
      <c r="AR23" s="12"/>
      <c r="AS23" s="12"/>
      <c r="AT23" s="12"/>
      <c r="AU23" s="12"/>
      <c r="AV23" s="12"/>
      <c r="AW23" s="12"/>
      <c r="AX23" s="12"/>
      <c r="AY23" s="12"/>
      <c r="AZ23" s="12"/>
      <c r="BA23" s="12"/>
      <c r="BB23" s="12"/>
      <c r="BC23" s="12"/>
      <c r="BD23" s="12"/>
      <c r="BE23" s="12"/>
      <c r="BF23" s="12"/>
      <c r="BG23" s="12"/>
      <c r="BH23" s="12"/>
      <c r="BI23" s="12"/>
      <c r="BJ23" s="12"/>
      <c r="BK23" s="12"/>
      <c r="BL23" s="12"/>
      <c r="BM23" s="12"/>
      <c r="BN23" s="12"/>
      <c r="BO23" s="12"/>
      <c r="BP23" s="12"/>
      <c r="BQ23" s="12"/>
      <c r="BR23" s="12"/>
      <c r="BS23" s="12"/>
      <c r="BT23" s="12"/>
      <c r="BU23" s="12"/>
      <c r="BV23" s="12"/>
      <c r="BW23" s="12"/>
      <c r="BX23" s="12"/>
      <c r="BY23" s="12"/>
      <c r="BZ23" s="12"/>
      <c r="CA23" s="12"/>
      <c r="CB23" s="12"/>
      <c r="CC23" s="12"/>
      <c r="CD23" s="12"/>
      <c r="CE23" s="12"/>
      <c r="CF23" s="12"/>
      <c r="CG23" s="12"/>
      <c r="CH23" s="12"/>
      <c r="CI23" s="12"/>
      <c r="CJ23" s="12"/>
      <c r="CK23" s="12"/>
      <c r="CL23" s="12"/>
      <c r="CM23" s="12"/>
      <c r="CN23" s="12"/>
      <c r="CO23" s="12"/>
      <c r="CP23" s="12"/>
      <c r="CQ23" s="12"/>
      <c r="CR23" s="12"/>
      <c r="CS23" s="12"/>
      <c r="CT23" s="12"/>
      <c r="CU23" s="12"/>
      <c r="CV23" s="12"/>
      <c r="CW23" s="12"/>
      <c r="CX23" s="12"/>
      <c r="CY23" s="12"/>
      <c r="CZ23" s="12"/>
      <c r="DA23" s="12"/>
      <c r="DB23" s="12"/>
      <c r="DC23" s="12"/>
      <c r="DD23" s="12"/>
      <c r="DE23" s="12"/>
      <c r="DF23" s="12"/>
      <c r="DG23" s="12"/>
      <c r="DH23" s="12"/>
      <c r="DI23" s="12"/>
      <c r="DJ23" s="12"/>
      <c r="DK23" s="12"/>
      <c r="DL23" s="12"/>
      <c r="DM23" s="12"/>
      <c r="DN23" s="12"/>
      <c r="DO23" s="12"/>
      <c r="DP23" s="12"/>
      <c r="DQ23" s="12"/>
      <c r="DR23" s="12"/>
      <c r="DS23" s="12"/>
      <c r="DT23" s="12"/>
      <c r="DU23" s="12"/>
      <c r="DV23" s="12"/>
      <c r="DW23" s="12"/>
      <c r="DX23" s="12"/>
      <c r="DY23" s="12"/>
      <c r="DZ23" s="12"/>
      <c r="EA23" s="12"/>
      <c r="EB23" s="12"/>
      <c r="EC23" s="12"/>
      <c r="ED23" s="12"/>
      <c r="EE23" s="12"/>
      <c r="EF23" s="12"/>
      <c r="EG23" s="12"/>
      <c r="EH23" s="12"/>
      <c r="EI23" s="12"/>
      <c r="EJ23" s="12"/>
      <c r="EK23" s="12"/>
      <c r="EL23" s="12"/>
      <c r="EM23" s="12"/>
      <c r="EN23" s="12"/>
      <c r="EO23" s="12"/>
      <c r="EP23" s="12"/>
      <c r="EQ23" s="12"/>
      <c r="ER23" s="12"/>
      <c r="ES23" s="12"/>
      <c r="ET23" s="12"/>
      <c r="EU23" s="12"/>
      <c r="EV23" s="12"/>
      <c r="EW23" s="12"/>
      <c r="EX23" s="12"/>
      <c r="EY23" s="12"/>
      <c r="EZ23" s="12"/>
      <c r="FA23" s="12"/>
      <c r="FB23" s="12"/>
      <c r="FC23" s="12"/>
      <c r="FD23" s="12"/>
      <c r="FE23" s="12"/>
      <c r="FF23" s="12"/>
      <c r="FG23" s="12"/>
      <c r="FH23" s="12"/>
      <c r="FI23" s="12"/>
      <c r="FJ23" s="12"/>
      <c r="FK23" s="12"/>
      <c r="FL23" s="12"/>
      <c r="FM23" s="12"/>
      <c r="FN23" s="12"/>
      <c r="FO23" s="12"/>
      <c r="FP23" s="12"/>
      <c r="FQ23" s="12"/>
      <c r="FR23" s="12"/>
      <c r="FS23" s="12"/>
      <c r="FT23" s="12"/>
      <c r="FU23" s="12"/>
      <c r="FV23" s="12"/>
      <c r="FW23" s="12"/>
      <c r="FX23" s="12"/>
      <c r="FY23" s="12"/>
      <c r="FZ23" s="12"/>
    </row>
    <row r="24" spans="2:182"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12"/>
      <c r="AN24" s="12"/>
      <c r="AO24" s="12"/>
      <c r="AP24" s="12"/>
      <c r="AQ24" s="12"/>
      <c r="AR24" s="12"/>
      <c r="AS24" s="12"/>
      <c r="AT24" s="12"/>
      <c r="AU24" s="12"/>
      <c r="AV24" s="12"/>
      <c r="AW24" s="12"/>
      <c r="AX24" s="12"/>
      <c r="AY24" s="12"/>
      <c r="AZ24" s="12"/>
      <c r="BA24" s="12"/>
      <c r="BB24" s="12"/>
      <c r="BC24" s="12"/>
      <c r="BD24" s="12"/>
      <c r="BE24" s="12"/>
      <c r="BF24" s="12"/>
      <c r="BG24" s="12"/>
      <c r="BH24" s="12"/>
      <c r="BI24" s="12"/>
      <c r="BJ24" s="12"/>
      <c r="BK24" s="12"/>
      <c r="BL24" s="12"/>
      <c r="BM24" s="12"/>
      <c r="BN24" s="12"/>
      <c r="BO24" s="12"/>
      <c r="BP24" s="12"/>
      <c r="BQ24" s="12"/>
      <c r="BR24" s="12"/>
      <c r="BS24" s="12"/>
      <c r="BT24" s="12"/>
      <c r="BU24" s="12"/>
      <c r="BV24" s="12"/>
      <c r="BW24" s="12"/>
      <c r="BX24" s="12"/>
      <c r="BY24" s="12"/>
      <c r="BZ24" s="12"/>
      <c r="CA24" s="12"/>
      <c r="CB24" s="12"/>
      <c r="CC24" s="12"/>
      <c r="CD24" s="12"/>
      <c r="CE24" s="12"/>
      <c r="CF24" s="12"/>
      <c r="CG24" s="12"/>
      <c r="CH24" s="12"/>
      <c r="CI24" s="12"/>
      <c r="CJ24" s="12"/>
      <c r="CK24" s="12"/>
      <c r="CL24" s="12"/>
      <c r="CM24" s="12"/>
      <c r="CN24" s="12"/>
      <c r="CO24" s="12"/>
      <c r="CP24" s="12"/>
      <c r="CQ24" s="12"/>
      <c r="CR24" s="12"/>
      <c r="CS24" s="12"/>
      <c r="CT24" s="12"/>
      <c r="CU24" s="12"/>
      <c r="CV24" s="12"/>
      <c r="CW24" s="12"/>
      <c r="CX24" s="12"/>
      <c r="CY24" s="12"/>
      <c r="CZ24" s="12"/>
      <c r="DA24" s="12"/>
      <c r="DB24" s="12"/>
      <c r="DC24" s="12"/>
      <c r="DD24" s="12"/>
      <c r="DE24" s="12"/>
      <c r="DF24" s="12"/>
      <c r="DG24" s="12"/>
      <c r="DH24" s="12"/>
      <c r="DI24" s="12"/>
      <c r="DJ24" s="12"/>
      <c r="DK24" s="12"/>
      <c r="DL24" s="12"/>
      <c r="DM24" s="12"/>
      <c r="DN24" s="12"/>
      <c r="DO24" s="12"/>
      <c r="DP24" s="12"/>
      <c r="DQ24" s="12"/>
      <c r="DR24" s="12"/>
      <c r="DS24" s="12"/>
      <c r="DT24" s="12"/>
      <c r="DU24" s="12"/>
      <c r="DV24" s="12"/>
      <c r="DW24" s="12"/>
      <c r="DX24" s="12"/>
      <c r="DY24" s="12"/>
      <c r="DZ24" s="12"/>
      <c r="EA24" s="12"/>
      <c r="EB24" s="12"/>
      <c r="EC24" s="12"/>
      <c r="ED24" s="12"/>
      <c r="EE24" s="12"/>
      <c r="EF24" s="12"/>
      <c r="EG24" s="12"/>
      <c r="EH24" s="12"/>
      <c r="EI24" s="12"/>
      <c r="EJ24" s="12"/>
      <c r="EK24" s="12"/>
      <c r="EL24" s="12"/>
      <c r="EM24" s="12"/>
      <c r="EN24" s="12"/>
      <c r="EO24" s="12"/>
      <c r="EP24" s="12"/>
      <c r="EQ24" s="12"/>
      <c r="ER24" s="12"/>
      <c r="ES24" s="12"/>
      <c r="ET24" s="12"/>
      <c r="EU24" s="12"/>
      <c r="EV24" s="12"/>
      <c r="EW24" s="12"/>
      <c r="EX24" s="12"/>
      <c r="EY24" s="12"/>
      <c r="EZ24" s="12"/>
      <c r="FA24" s="12"/>
      <c r="FB24" s="12"/>
      <c r="FC24" s="12"/>
      <c r="FD24" s="12"/>
      <c r="FE24" s="12"/>
      <c r="FF24" s="12"/>
      <c r="FG24" s="12"/>
      <c r="FH24" s="12"/>
      <c r="FI24" s="12"/>
      <c r="FJ24" s="12"/>
      <c r="FK24" s="12"/>
      <c r="FL24" s="12"/>
      <c r="FM24" s="12"/>
      <c r="FN24" s="12"/>
      <c r="FO24" s="12"/>
      <c r="FP24" s="12"/>
      <c r="FQ24" s="12"/>
      <c r="FR24" s="12"/>
      <c r="FS24" s="12"/>
      <c r="FT24" s="12"/>
      <c r="FU24" s="12"/>
      <c r="FV24" s="12"/>
      <c r="FW24" s="12"/>
      <c r="FX24" s="12"/>
      <c r="FY24" s="12"/>
      <c r="FZ24" s="12"/>
    </row>
    <row r="25" spans="2:182">
      <c r="C25" s="25">
        <v>39813</v>
      </c>
      <c r="D25" s="25">
        <f>EOMONTH(C25,12)</f>
        <v>40178</v>
      </c>
      <c r="E25" s="25">
        <f t="shared" ref="E25:M25" si="12">EOMONTH(D25,12)</f>
        <v>40543</v>
      </c>
      <c r="F25" s="25">
        <f t="shared" si="12"/>
        <v>40908</v>
      </c>
      <c r="G25" s="25">
        <f t="shared" si="12"/>
        <v>41274</v>
      </c>
      <c r="H25" s="25">
        <f t="shared" si="12"/>
        <v>41639</v>
      </c>
      <c r="I25" s="25">
        <f t="shared" si="12"/>
        <v>42004</v>
      </c>
      <c r="J25" s="25">
        <f t="shared" si="12"/>
        <v>42369</v>
      </c>
      <c r="K25" s="25">
        <f t="shared" si="12"/>
        <v>42735</v>
      </c>
      <c r="L25" s="25">
        <f>EOMONTH(K25,9)</f>
        <v>43008</v>
      </c>
      <c r="M25" s="25">
        <f t="shared" si="12"/>
        <v>43373</v>
      </c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12"/>
      <c r="AN25" s="12"/>
      <c r="AO25" s="12"/>
      <c r="AP25" s="12"/>
      <c r="AQ25" s="12"/>
      <c r="AR25" s="12"/>
      <c r="AS25" s="12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  <c r="BU25" s="12"/>
      <c r="BV25" s="12"/>
      <c r="BW25" s="12"/>
      <c r="BX25" s="12"/>
      <c r="BY25" s="12"/>
      <c r="BZ25" s="12"/>
      <c r="CA25" s="12"/>
      <c r="CB25" s="12"/>
      <c r="CC25" s="12"/>
      <c r="CD25" s="12"/>
      <c r="CE25" s="12"/>
      <c r="CF25" s="12"/>
      <c r="CG25" s="12"/>
      <c r="CH25" s="12"/>
      <c r="CI25" s="12"/>
      <c r="CJ25" s="12"/>
      <c r="CK25" s="12"/>
      <c r="CL25" s="12"/>
      <c r="CM25" s="12"/>
      <c r="CN25" s="12"/>
      <c r="CO25" s="12"/>
      <c r="CP25" s="12"/>
      <c r="CQ25" s="12"/>
      <c r="CR25" s="12"/>
      <c r="CS25" s="12"/>
      <c r="CT25" s="12"/>
      <c r="CU25" s="12"/>
      <c r="CV25" s="12"/>
      <c r="CW25" s="12"/>
      <c r="CX25" s="12"/>
      <c r="CY25" s="12"/>
      <c r="CZ25" s="12"/>
      <c r="DA25" s="12"/>
      <c r="DB25" s="12"/>
      <c r="DC25" s="12"/>
      <c r="DD25" s="12"/>
      <c r="DE25" s="12"/>
      <c r="DF25" s="12"/>
      <c r="DG25" s="12"/>
      <c r="DH25" s="12"/>
      <c r="DI25" s="12"/>
      <c r="DJ25" s="12"/>
      <c r="DK25" s="12"/>
      <c r="DL25" s="12"/>
      <c r="DM25" s="12"/>
      <c r="DN25" s="12"/>
      <c r="DO25" s="12"/>
      <c r="DP25" s="12"/>
      <c r="DQ25" s="12"/>
      <c r="DR25" s="12"/>
      <c r="DS25" s="12"/>
      <c r="DT25" s="12"/>
      <c r="DU25" s="12"/>
      <c r="DV25" s="12"/>
      <c r="DW25" s="12"/>
      <c r="DX25" s="12"/>
      <c r="DY25" s="12"/>
      <c r="DZ25" s="12"/>
      <c r="EA25" s="12"/>
      <c r="EB25" s="12"/>
      <c r="EC25" s="12"/>
      <c r="ED25" s="12"/>
      <c r="EE25" s="12"/>
      <c r="EF25" s="12"/>
      <c r="EG25" s="12"/>
      <c r="EH25" s="12"/>
      <c r="EI25" s="12"/>
      <c r="EJ25" s="12"/>
      <c r="EK25" s="12"/>
      <c r="EL25" s="12"/>
      <c r="EM25" s="12"/>
      <c r="EN25" s="12"/>
      <c r="EO25" s="12"/>
      <c r="EP25" s="12"/>
      <c r="EQ25" s="12"/>
      <c r="ER25" s="12"/>
      <c r="ES25" s="12"/>
      <c r="ET25" s="12"/>
      <c r="EU25" s="12"/>
      <c r="EV25" s="12"/>
      <c r="EW25" s="12"/>
      <c r="EX25" s="12"/>
      <c r="EY25" s="12"/>
      <c r="EZ25" s="12"/>
      <c r="FA25" s="12"/>
      <c r="FB25" s="12"/>
      <c r="FC25" s="12"/>
      <c r="FD25" s="12"/>
      <c r="FE25" s="12"/>
      <c r="FF25" s="12"/>
      <c r="FG25" s="12"/>
      <c r="FH25" s="12"/>
      <c r="FI25" s="12"/>
      <c r="FJ25" s="12"/>
      <c r="FK25" s="12"/>
      <c r="FL25" s="12"/>
      <c r="FM25" s="12"/>
      <c r="FN25" s="12"/>
      <c r="FO25" s="12"/>
      <c r="FP25" s="12"/>
      <c r="FQ25" s="12"/>
      <c r="FR25" s="12"/>
      <c r="FS25" s="12"/>
      <c r="FT25" s="12"/>
      <c r="FU25" s="12"/>
      <c r="FV25" s="12"/>
      <c r="FW25" s="12"/>
      <c r="FX25" s="12"/>
      <c r="FY25" s="12"/>
      <c r="FZ25" s="12"/>
    </row>
    <row r="26" spans="2:182">
      <c r="B26" s="24" t="s">
        <v>6</v>
      </c>
      <c r="C26" s="26">
        <f>SUM(C6:C10)</f>
        <v>52.723945900000004</v>
      </c>
      <c r="D26" s="26">
        <f t="shared" ref="D26:M26" si="13">SUM(D6:D10)</f>
        <v>71.0678111</v>
      </c>
      <c r="E26" s="26">
        <f t="shared" si="13"/>
        <v>74.906873200000007</v>
      </c>
      <c r="F26" s="26">
        <f t="shared" si="13"/>
        <v>67.326927300000008</v>
      </c>
      <c r="G26" s="26">
        <f t="shared" si="13"/>
        <v>78.313467700000018</v>
      </c>
      <c r="H26" s="26">
        <f t="shared" si="13"/>
        <v>93.616720500000014</v>
      </c>
      <c r="I26" s="26">
        <f t="shared" si="13"/>
        <v>109.25850859999998</v>
      </c>
      <c r="J26" s="26">
        <f t="shared" si="13"/>
        <v>93.531681600000013</v>
      </c>
      <c r="K26" s="26">
        <f t="shared" si="13"/>
        <v>75.084433400000009</v>
      </c>
      <c r="L26" s="26">
        <f t="shared" si="13"/>
        <v>67.109284800000012</v>
      </c>
      <c r="M26" s="26">
        <f t="shared" si="13"/>
        <v>64.969092099999997</v>
      </c>
      <c r="N26" s="12"/>
      <c r="O26" s="12"/>
    </row>
    <row r="27" spans="2:182">
      <c r="B27" s="24" t="s">
        <v>4</v>
      </c>
      <c r="C27" s="26">
        <f>SUM(C11:C13)</f>
        <v>11.074834100000004</v>
      </c>
      <c r="D27" s="26">
        <f t="shared" ref="D27:M27" si="14">SUM(D11:D13)</f>
        <v>26.8693408</v>
      </c>
      <c r="E27" s="26">
        <f t="shared" si="14"/>
        <v>39.284644499999999</v>
      </c>
      <c r="F27" s="26">
        <f t="shared" si="14"/>
        <v>39.222052899999994</v>
      </c>
      <c r="G27" s="26">
        <f t="shared" si="14"/>
        <v>48.290661700000001</v>
      </c>
      <c r="H27" s="26">
        <f t="shared" si="14"/>
        <v>63.513953199999989</v>
      </c>
      <c r="I27" s="26">
        <f t="shared" si="14"/>
        <v>63.784965099999972</v>
      </c>
      <c r="J27" s="26">
        <f t="shared" si="14"/>
        <v>62.64405339999999</v>
      </c>
      <c r="K27" s="26">
        <f t="shared" si="14"/>
        <v>72.350649099999998</v>
      </c>
      <c r="L27" s="26">
        <f t="shared" si="14"/>
        <v>85.556790699999993</v>
      </c>
      <c r="M27" s="26">
        <f t="shared" si="14"/>
        <v>92.256892600000015</v>
      </c>
      <c r="N27" s="12"/>
      <c r="O27" s="12"/>
    </row>
    <row r="28" spans="2:182">
      <c r="B28" s="24" t="s">
        <v>9</v>
      </c>
      <c r="C28" s="26">
        <f>C14+C16</f>
        <v>3.9875881000000009</v>
      </c>
      <c r="D28" s="26">
        <f t="shared" ref="D28:M28" si="15">D14+D16</f>
        <v>10.232793399999995</v>
      </c>
      <c r="E28" s="26">
        <f t="shared" si="15"/>
        <v>13.533269100000004</v>
      </c>
      <c r="F28" s="26">
        <f t="shared" si="15"/>
        <v>7.951457500000001</v>
      </c>
      <c r="G28" s="26">
        <f t="shared" si="15"/>
        <v>7.083385599999998</v>
      </c>
      <c r="H28" s="26">
        <f t="shared" si="15"/>
        <v>11.678468899999995</v>
      </c>
      <c r="I28" s="26">
        <f t="shared" si="15"/>
        <v>11.740774399999996</v>
      </c>
      <c r="J28" s="26">
        <f t="shared" si="15"/>
        <v>14.108282600000001</v>
      </c>
      <c r="K28" s="26">
        <f t="shared" si="15"/>
        <v>18.322526300000003</v>
      </c>
      <c r="L28" s="26">
        <f t="shared" si="15"/>
        <v>23.368100699999999</v>
      </c>
      <c r="M28" s="26">
        <f t="shared" si="15"/>
        <v>22.824999899999998</v>
      </c>
    </row>
    <row r="29" spans="2:182">
      <c r="B29" s="24" t="s">
        <v>20</v>
      </c>
      <c r="C29" s="26">
        <f>C15</f>
        <v>23.183062500000009</v>
      </c>
      <c r="D29" s="26">
        <f t="shared" ref="D29:M29" si="16">D15</f>
        <v>13.931565799999996</v>
      </c>
      <c r="E29" s="26">
        <f t="shared" si="16"/>
        <v>14.920417715999998</v>
      </c>
      <c r="F29" s="26">
        <f t="shared" si="16"/>
        <v>17.1717698</v>
      </c>
      <c r="G29" s="26">
        <f t="shared" si="16"/>
        <v>20.573708499999999</v>
      </c>
      <c r="H29" s="26">
        <f t="shared" si="16"/>
        <v>36.684631500000002</v>
      </c>
      <c r="I29" s="26">
        <f t="shared" si="16"/>
        <v>32.429622199999997</v>
      </c>
      <c r="J29" s="26">
        <f t="shared" si="16"/>
        <v>21.874052899999999</v>
      </c>
      <c r="K29" s="26">
        <f t="shared" si="16"/>
        <v>17.790614399999995</v>
      </c>
      <c r="L29" s="26">
        <f t="shared" si="16"/>
        <v>24.297281099999996</v>
      </c>
      <c r="M29" s="26">
        <f t="shared" si="16"/>
        <v>20.833313799999996</v>
      </c>
    </row>
    <row r="30" spans="2:182">
      <c r="B30" s="24" t="s">
        <v>5</v>
      </c>
      <c r="C30" s="26">
        <f>C20</f>
        <v>5.9493932000000003</v>
      </c>
      <c r="D30" s="26">
        <f t="shared" ref="D30:M30" si="17">D20</f>
        <v>8.3065110400000002</v>
      </c>
      <c r="E30" s="26">
        <f t="shared" si="17"/>
        <v>10.258281552000003</v>
      </c>
      <c r="F30" s="26">
        <f t="shared" si="17"/>
        <v>8.6771673000000007</v>
      </c>
      <c r="G30" s="26">
        <f t="shared" si="17"/>
        <v>11.032006957009997</v>
      </c>
      <c r="H30" s="26">
        <f t="shared" si="17"/>
        <v>13.5742551</v>
      </c>
      <c r="I30" s="26">
        <f t="shared" si="17"/>
        <v>24.005346500000002</v>
      </c>
      <c r="J30" s="26">
        <f t="shared" si="17"/>
        <v>23.855044100000001</v>
      </c>
      <c r="K30" s="26">
        <f t="shared" si="17"/>
        <v>21.657854999999998</v>
      </c>
      <c r="L30" s="26">
        <f t="shared" si="17"/>
        <v>23.429648800000002</v>
      </c>
      <c r="M30" s="26">
        <f t="shared" si="17"/>
        <v>33.177273700000001</v>
      </c>
    </row>
    <row r="31" spans="2:182">
      <c r="B31" s="24" t="s">
        <v>19</v>
      </c>
      <c r="C31" s="26">
        <f>C32-SUM(C26:C30)</f>
        <v>1.1798913000000226</v>
      </c>
      <c r="D31" s="26">
        <f t="shared" ref="D31:M31" si="18">D32-SUM(D26:D30)</f>
        <v>2.7914489999999716</v>
      </c>
      <c r="E31" s="26">
        <f t="shared" si="18"/>
        <v>3.678352299999915</v>
      </c>
      <c r="F31" s="26">
        <f t="shared" si="18"/>
        <v>2.0032813000000544</v>
      </c>
      <c r="G31" s="26">
        <f t="shared" si="18"/>
        <v>4.8057339999999158</v>
      </c>
      <c r="H31" s="26">
        <f t="shared" si="18"/>
        <v>11.716444100000047</v>
      </c>
      <c r="I31" s="26">
        <f t="shared" si="18"/>
        <v>20.302882500000095</v>
      </c>
      <c r="J31" s="26">
        <f t="shared" si="18"/>
        <v>13.141386900000015</v>
      </c>
      <c r="K31" s="26">
        <f t="shared" si="18"/>
        <v>8.8744116000000304</v>
      </c>
      <c r="L31" s="26">
        <f t="shared" si="18"/>
        <v>9.7791805999999895</v>
      </c>
      <c r="M31" s="26">
        <f t="shared" si="18"/>
        <v>9.4814621999999815</v>
      </c>
    </row>
    <row r="32" spans="2:182">
      <c r="B32" s="24" t="s">
        <v>25</v>
      </c>
      <c r="C32" s="26">
        <f>SUM(C5)</f>
        <v>98.098715100000035</v>
      </c>
      <c r="D32" s="26">
        <f t="shared" ref="D32:M32" si="19">SUM(D5)</f>
        <v>133.19947113999996</v>
      </c>
      <c r="E32" s="26">
        <f t="shared" si="19"/>
        <v>156.58183836799992</v>
      </c>
      <c r="F32" s="26">
        <f t="shared" si="19"/>
        <v>142.35265610000008</v>
      </c>
      <c r="G32" s="26">
        <f t="shared" si="19"/>
        <v>170.09896445700994</v>
      </c>
      <c r="H32" s="26">
        <f t="shared" si="19"/>
        <v>230.7844733</v>
      </c>
      <c r="I32" s="26">
        <f t="shared" si="19"/>
        <v>261.52209930000004</v>
      </c>
      <c r="J32" s="26">
        <f t="shared" si="19"/>
        <v>229.15450150000001</v>
      </c>
      <c r="K32" s="26">
        <f t="shared" si="19"/>
        <v>214.08048980000001</v>
      </c>
      <c r="L32" s="26">
        <f t="shared" si="19"/>
        <v>233.54028669999997</v>
      </c>
      <c r="M32" s="26">
        <f t="shared" si="19"/>
        <v>243.54303429999999</v>
      </c>
    </row>
    <row r="34" spans="2:13">
      <c r="C34" s="25">
        <v>39813</v>
      </c>
      <c r="D34" s="25">
        <f>EOMONTH(C34,12)</f>
        <v>40178</v>
      </c>
      <c r="E34" s="25">
        <f t="shared" ref="E34:K34" si="20">EOMONTH(D34,12)</f>
        <v>40543</v>
      </c>
      <c r="F34" s="25">
        <f t="shared" si="20"/>
        <v>40908</v>
      </c>
      <c r="G34" s="25">
        <f t="shared" si="20"/>
        <v>41274</v>
      </c>
      <c r="H34" s="25">
        <f t="shared" si="20"/>
        <v>41639</v>
      </c>
      <c r="I34" s="25">
        <f t="shared" si="20"/>
        <v>42004</v>
      </c>
      <c r="J34" s="25">
        <f t="shared" si="20"/>
        <v>42369</v>
      </c>
      <c r="K34" s="25">
        <f t="shared" si="20"/>
        <v>42735</v>
      </c>
      <c r="L34" s="25">
        <f>EOMONTH(K34,9)</f>
        <v>43008</v>
      </c>
      <c r="M34" s="25">
        <f>EOMONTH(L34,12)</f>
        <v>43373</v>
      </c>
    </row>
    <row r="35" spans="2:13">
      <c r="B35" s="24" t="s">
        <v>6</v>
      </c>
      <c r="C35" s="26">
        <f>100*C26/C$32</f>
        <v>53.745806809247384</v>
      </c>
      <c r="D35" s="26">
        <f t="shared" ref="D35:M35" si="21">100*D26/D$32</f>
        <v>53.354424377033624</v>
      </c>
      <c r="E35" s="26">
        <f t="shared" si="21"/>
        <v>47.838800451399258</v>
      </c>
      <c r="F35" s="26">
        <f t="shared" si="21"/>
        <v>47.295870090898831</v>
      </c>
      <c r="G35" s="26">
        <f t="shared" si="21"/>
        <v>46.039943835044696</v>
      </c>
      <c r="H35" s="26">
        <f t="shared" si="21"/>
        <v>40.564566221188677</v>
      </c>
      <c r="I35" s="26">
        <f t="shared" si="21"/>
        <v>41.777925801469721</v>
      </c>
      <c r="J35" s="26">
        <f t="shared" si="21"/>
        <v>40.815991389110899</v>
      </c>
      <c r="K35" s="26">
        <f t="shared" si="21"/>
        <v>35.072992158298028</v>
      </c>
      <c r="L35" s="26">
        <f t="shared" si="21"/>
        <v>28.735635186663501</v>
      </c>
      <c r="M35" s="26">
        <f t="shared" si="21"/>
        <v>26.676637369956591</v>
      </c>
    </row>
    <row r="36" spans="2:13">
      <c r="B36" s="24" t="s">
        <v>4</v>
      </c>
      <c r="C36" s="26">
        <f t="shared" ref="C36:M40" si="22">100*C27/C$32</f>
        <v>11.289479264545433</v>
      </c>
      <c r="D36" s="26">
        <f t="shared" si="22"/>
        <v>20.172257870122358</v>
      </c>
      <c r="E36" s="26">
        <f t="shared" si="22"/>
        <v>25.088889560533136</v>
      </c>
      <c r="F36" s="26">
        <f t="shared" si="22"/>
        <v>27.552736966458312</v>
      </c>
      <c r="G36" s="26">
        <f t="shared" si="22"/>
        <v>28.389744672551942</v>
      </c>
      <c r="H36" s="26">
        <f t="shared" si="22"/>
        <v>27.520895271597105</v>
      </c>
      <c r="I36" s="26">
        <f t="shared" si="22"/>
        <v>24.389894877231878</v>
      </c>
      <c r="J36" s="26">
        <f t="shared" si="22"/>
        <v>27.337038107453452</v>
      </c>
      <c r="K36" s="26">
        <f t="shared" si="22"/>
        <v>33.796003161050315</v>
      </c>
      <c r="L36" s="26">
        <f t="shared" si="22"/>
        <v>36.634703120795649</v>
      </c>
      <c r="M36" s="26">
        <f t="shared" si="22"/>
        <v>37.881146083758068</v>
      </c>
    </row>
    <row r="37" spans="2:13">
      <c r="B37" s="24" t="s">
        <v>9</v>
      </c>
      <c r="C37" s="26">
        <f t="shared" si="22"/>
        <v>4.0648729149358651</v>
      </c>
      <c r="D37" s="26">
        <f t="shared" si="22"/>
        <v>7.6823078293192077</v>
      </c>
      <c r="E37" s="26">
        <f t="shared" si="22"/>
        <v>8.6429366528409286</v>
      </c>
      <c r="F37" s="26">
        <f t="shared" si="22"/>
        <v>5.5857457934710055</v>
      </c>
      <c r="G37" s="26">
        <f t="shared" si="22"/>
        <v>4.1642732056668228</v>
      </c>
      <c r="H37" s="26">
        <f t="shared" si="22"/>
        <v>5.0603356166075297</v>
      </c>
      <c r="I37" s="26">
        <f t="shared" si="22"/>
        <v>4.4894004871579867</v>
      </c>
      <c r="J37" s="26">
        <f t="shared" si="22"/>
        <v>6.1566683210017583</v>
      </c>
      <c r="K37" s="26">
        <f t="shared" si="22"/>
        <v>8.5587090711149916</v>
      </c>
      <c r="L37" s="26">
        <f t="shared" si="22"/>
        <v>10.006025525702158</v>
      </c>
      <c r="M37" s="26">
        <f t="shared" si="22"/>
        <v>9.37206024619198</v>
      </c>
    </row>
    <row r="38" spans="2:13">
      <c r="B38" s="24" t="s">
        <v>20</v>
      </c>
      <c r="C38" s="26">
        <f t="shared" si="22"/>
        <v>23.632381399050558</v>
      </c>
      <c r="D38" s="26">
        <f t="shared" si="22"/>
        <v>10.459175010805527</v>
      </c>
      <c r="E38" s="26">
        <f t="shared" si="22"/>
        <v>9.5288303365898095</v>
      </c>
      <c r="F38" s="26">
        <f t="shared" si="22"/>
        <v>12.062837652946323</v>
      </c>
      <c r="G38" s="26">
        <f t="shared" si="22"/>
        <v>12.095140358834875</v>
      </c>
      <c r="H38" s="26">
        <f t="shared" si="22"/>
        <v>15.895623728686951</v>
      </c>
      <c r="I38" s="26">
        <f t="shared" si="22"/>
        <v>12.400337213108321</v>
      </c>
      <c r="J38" s="26">
        <f t="shared" si="22"/>
        <v>9.5455479847948776</v>
      </c>
      <c r="K38" s="26">
        <f t="shared" si="22"/>
        <v>8.3102455607330139</v>
      </c>
      <c r="L38" s="26">
        <f t="shared" si="22"/>
        <v>10.403892811526637</v>
      </c>
      <c r="M38" s="26">
        <f t="shared" si="22"/>
        <v>8.5542638736845191</v>
      </c>
    </row>
    <row r="39" spans="2:13">
      <c r="B39" s="24" t="s">
        <v>5</v>
      </c>
      <c r="C39" s="26">
        <f t="shared" si="22"/>
        <v>6.0647004335737709</v>
      </c>
      <c r="D39" s="26">
        <f t="shared" si="22"/>
        <v>6.2361441595135174</v>
      </c>
      <c r="E39" s="26">
        <f t="shared" si="22"/>
        <v>6.5513865841138648</v>
      </c>
      <c r="F39" s="26">
        <f t="shared" si="22"/>
        <v>6.0955429548883542</v>
      </c>
      <c r="G39" s="26">
        <f t="shared" si="22"/>
        <v>6.4856402813658391</v>
      </c>
      <c r="H39" s="26">
        <f t="shared" si="22"/>
        <v>5.8817887121698318</v>
      </c>
      <c r="I39" s="26">
        <f t="shared" si="22"/>
        <v>9.1790890958177602</v>
      </c>
      <c r="J39" s="26">
        <f t="shared" si="22"/>
        <v>10.410026398717722</v>
      </c>
      <c r="K39" s="26">
        <f t="shared" si="22"/>
        <v>10.116687896329728</v>
      </c>
      <c r="L39" s="26">
        <f t="shared" si="22"/>
        <v>10.03237990801011</v>
      </c>
      <c r="M39" s="26">
        <f t="shared" si="22"/>
        <v>13.622756156980344</v>
      </c>
    </row>
    <row r="40" spans="2:13">
      <c r="B40" s="24" t="s">
        <v>19</v>
      </c>
      <c r="C40" s="26">
        <f t="shared" si="22"/>
        <v>1.2027591786470018</v>
      </c>
      <c r="D40" s="26">
        <f t="shared" si="22"/>
        <v>2.0956907532057731</v>
      </c>
      <c r="E40" s="26">
        <f t="shared" si="22"/>
        <v>2.3491564145230055</v>
      </c>
      <c r="F40" s="26">
        <f t="shared" si="22"/>
        <v>1.4072665413371612</v>
      </c>
      <c r="G40" s="26">
        <f t="shared" si="22"/>
        <v>2.8252576465358175</v>
      </c>
      <c r="H40" s="26">
        <f t="shared" si="22"/>
        <v>5.0767904497499163</v>
      </c>
      <c r="I40" s="26">
        <f t="shared" si="22"/>
        <v>7.7633525252143363</v>
      </c>
      <c r="J40" s="26">
        <f t="shared" si="22"/>
        <v>5.7347277989212948</v>
      </c>
      <c r="K40" s="26">
        <f t="shared" si="22"/>
        <v>4.1453621524739379</v>
      </c>
      <c r="L40" s="26">
        <f t="shared" si="22"/>
        <v>4.1873634473019559</v>
      </c>
      <c r="M40" s="26">
        <f t="shared" si="22"/>
        <v>3.8931362694284957</v>
      </c>
    </row>
    <row r="41" spans="2:13">
      <c r="B41" s="24" t="s">
        <v>25</v>
      </c>
      <c r="C41" s="26">
        <f>SUM(C14)</f>
        <v>3.977358300000001</v>
      </c>
      <c r="D41" s="26">
        <f t="shared" ref="D41:M41" si="23">SUM(D14)</f>
        <v>10.201114599999995</v>
      </c>
      <c r="E41" s="26">
        <f t="shared" si="23"/>
        <v>13.493472800000003</v>
      </c>
      <c r="F41" s="26">
        <f t="shared" si="23"/>
        <v>7.9403878000000008</v>
      </c>
      <c r="G41" s="26">
        <f t="shared" si="23"/>
        <v>7.0773049999999982</v>
      </c>
      <c r="H41" s="26">
        <f t="shared" si="23"/>
        <v>11.666384199999994</v>
      </c>
      <c r="I41" s="26">
        <f t="shared" si="23"/>
        <v>11.731102699999996</v>
      </c>
      <c r="J41" s="26">
        <f t="shared" si="23"/>
        <v>14.0847026</v>
      </c>
      <c r="K41" s="26">
        <f t="shared" si="23"/>
        <v>18.291439900000004</v>
      </c>
      <c r="L41" s="26">
        <f t="shared" si="23"/>
        <v>23.3395188</v>
      </c>
      <c r="M41" s="26">
        <f t="shared" si="23"/>
        <v>22.806524</v>
      </c>
    </row>
  </sheetData>
  <autoFilter ref="B3:B20"/>
  <pageMargins left="0.7" right="0.7" top="0.75" bottom="0.75" header="0.3" footer="0.3"/>
  <pageSetup paperSize="9" scale="10" orientation="landscape" r:id="rId1"/>
  <ignoredErrors>
    <ignoredError sqref="C31" formula="1"/>
  </ignoredErrors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D22" sqref="D22"/>
    </sheetView>
  </sheetViews>
  <sheetFormatPr defaultRowHeight="14.25"/>
  <cols>
    <col min="2" max="4" width="19.375" customWidth="1"/>
    <col min="5" max="5" width="17.75" customWidth="1"/>
  </cols>
  <sheetData/>
  <pageMargins left="0.7" right="0.7" top="0.75" bottom="0.75" header="0.3" footer="0.3"/>
  <pageSetup paperSize="9" scale="71"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3"/>
  <sheetViews>
    <sheetView showGridLines="0" topLeftCell="C1" zoomScaleNormal="100" workbookViewId="0">
      <selection activeCell="F2" sqref="D2:F6"/>
    </sheetView>
  </sheetViews>
  <sheetFormatPr defaultRowHeight="14.25"/>
  <cols>
    <col min="1" max="1" width="15.125" style="32" hidden="1" customWidth="1"/>
    <col min="2" max="2" width="10.875" style="32" hidden="1" customWidth="1"/>
    <col min="3" max="3" width="16.25" style="38" customWidth="1"/>
    <col min="4" max="4" width="21.5" style="32" customWidth="1"/>
    <col min="5" max="6" width="16.25" style="32" customWidth="1"/>
    <col min="7" max="16384" width="9" style="32"/>
  </cols>
  <sheetData>
    <row r="1" spans="1:6" ht="15.75">
      <c r="C1" s="171" t="s">
        <v>89</v>
      </c>
      <c r="D1" s="172" t="s">
        <v>90</v>
      </c>
      <c r="E1" s="172" t="s">
        <v>40</v>
      </c>
      <c r="F1" s="173" t="s">
        <v>41</v>
      </c>
    </row>
    <row r="2" spans="1:6" ht="15.75">
      <c r="A2" s="10" t="s">
        <v>17</v>
      </c>
      <c r="B2"/>
      <c r="C2" s="174" t="s">
        <v>26</v>
      </c>
      <c r="D2" s="199">
        <v>65</v>
      </c>
      <c r="E2" s="118">
        <v>16.5727452</v>
      </c>
      <c r="F2" s="119">
        <v>25.295466899999997</v>
      </c>
    </row>
    <row r="3" spans="1:6" ht="15.75">
      <c r="A3" s="4" t="s">
        <v>46</v>
      </c>
      <c r="B3" s="3"/>
      <c r="C3" s="174" t="s">
        <v>3</v>
      </c>
      <c r="D3" s="118">
        <v>11.190698699999999</v>
      </c>
      <c r="E3" s="118">
        <v>2.5376662000000003</v>
      </c>
      <c r="F3" s="119">
        <v>19.149723999999999</v>
      </c>
    </row>
    <row r="4" spans="1:6" ht="15.75">
      <c r="A4" s="5" t="s">
        <v>111</v>
      </c>
      <c r="B4" s="3">
        <v>65</v>
      </c>
      <c r="C4" s="174" t="s">
        <v>39</v>
      </c>
      <c r="D4" s="118">
        <v>8.4849126999999989</v>
      </c>
      <c r="E4" s="118">
        <v>0.49605500000000002</v>
      </c>
      <c r="F4" s="119">
        <v>0.87807830000000009</v>
      </c>
    </row>
    <row r="5" spans="1:6" ht="15.75">
      <c r="A5" s="5" t="s">
        <v>3</v>
      </c>
      <c r="B5" s="3">
        <v>11.190698699999999</v>
      </c>
      <c r="C5" s="174" t="s">
        <v>38</v>
      </c>
      <c r="D5" s="118">
        <v>6.7844912000000006</v>
      </c>
      <c r="E5" s="118">
        <v>6.7897243000000005</v>
      </c>
      <c r="F5" s="119">
        <v>39.922875299999994</v>
      </c>
    </row>
    <row r="6" spans="1:6" ht="15.75">
      <c r="A6" s="5" t="s">
        <v>39</v>
      </c>
      <c r="B6" s="3">
        <v>8.4849126999999989</v>
      </c>
      <c r="C6" s="175" t="s">
        <v>27</v>
      </c>
      <c r="D6" s="121">
        <v>29.538693200000001</v>
      </c>
      <c r="E6" s="121">
        <v>0.13271209999999997</v>
      </c>
      <c r="F6" s="122">
        <v>1.5976729000000001</v>
      </c>
    </row>
    <row r="7" spans="1:6">
      <c r="A7" s="5" t="s">
        <v>38</v>
      </c>
      <c r="B7" s="3">
        <v>6.7844912000000006</v>
      </c>
      <c r="D7" s="102"/>
      <c r="E7" s="102"/>
      <c r="F7" s="102"/>
    </row>
    <row r="8" spans="1:6">
      <c r="A8" s="5" t="s">
        <v>27</v>
      </c>
      <c r="B8" s="3">
        <v>29.538693200000001</v>
      </c>
    </row>
    <row r="9" spans="1:6">
      <c r="A9" s="4" t="s">
        <v>40</v>
      </c>
      <c r="B9" s="3"/>
    </row>
    <row r="10" spans="1:6">
      <c r="A10" s="5" t="s">
        <v>111</v>
      </c>
      <c r="B10" s="3">
        <v>16.5727452</v>
      </c>
    </row>
    <row r="11" spans="1:6">
      <c r="A11" s="5" t="s">
        <v>3</v>
      </c>
      <c r="B11" s="3">
        <v>2.5376662000000003</v>
      </c>
    </row>
    <row r="12" spans="1:6">
      <c r="A12" s="5" t="s">
        <v>39</v>
      </c>
      <c r="B12" s="3">
        <v>0.49605500000000002</v>
      </c>
    </row>
    <row r="13" spans="1:6">
      <c r="A13" s="5" t="s">
        <v>38</v>
      </c>
      <c r="B13" s="3">
        <v>6.7897243000000005</v>
      </c>
    </row>
    <row r="14" spans="1:6">
      <c r="A14" s="5" t="s">
        <v>27</v>
      </c>
      <c r="B14" s="3">
        <v>0.13271209999999997</v>
      </c>
    </row>
    <row r="15" spans="1:6">
      <c r="A15" s="4" t="s">
        <v>41</v>
      </c>
      <c r="B15" s="3"/>
    </row>
    <row r="16" spans="1:6">
      <c r="A16" s="5" t="s">
        <v>111</v>
      </c>
      <c r="B16" s="3">
        <v>25.295466899999997</v>
      </c>
    </row>
    <row r="17" spans="1:2">
      <c r="A17" s="5" t="s">
        <v>3</v>
      </c>
      <c r="B17" s="3">
        <v>19.149723999999999</v>
      </c>
    </row>
    <row r="18" spans="1:2">
      <c r="A18" s="5" t="s">
        <v>39</v>
      </c>
      <c r="B18" s="3">
        <v>0.87807830000000009</v>
      </c>
    </row>
    <row r="19" spans="1:2">
      <c r="A19" s="5" t="s">
        <v>38</v>
      </c>
      <c r="B19" s="3">
        <v>39.922875299999994</v>
      </c>
    </row>
    <row r="20" spans="1:2">
      <c r="A20" s="5" t="s">
        <v>27</v>
      </c>
      <c r="B20" s="3">
        <v>1.5976729000000001</v>
      </c>
    </row>
    <row r="21" spans="1:2">
      <c r="A21"/>
      <c r="B21"/>
    </row>
    <row r="22" spans="1:2">
      <c r="A22"/>
      <c r="B22"/>
    </row>
    <row r="23" spans="1:2">
      <c r="A23"/>
      <c r="B23"/>
    </row>
  </sheetData>
  <pageMargins left="0.7" right="0.7" top="0.75" bottom="0.75" header="0.3" footer="0.3"/>
  <tableParts count="1">
    <tablePart r:id="rId2"/>
  </tableParts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J20" sqref="J20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"/>
  <sheetViews>
    <sheetView showGridLines="0" workbookViewId="0">
      <selection activeCell="C2" sqref="B2:C4"/>
    </sheetView>
  </sheetViews>
  <sheetFormatPr defaultRowHeight="14.25"/>
  <cols>
    <col min="1" max="1" width="14.25" style="32" bestFit="1" customWidth="1"/>
    <col min="2" max="2" width="16.75" style="32" customWidth="1"/>
    <col min="3" max="3" width="18.125" style="32" customWidth="1"/>
    <col min="4" max="4" width="16.25" style="32" bestFit="1" customWidth="1"/>
    <col min="5" max="5" width="17.125" style="32" bestFit="1" customWidth="1"/>
    <col min="6" max="6" width="14.5" style="32" bestFit="1" customWidth="1"/>
    <col min="7" max="7" width="15" style="32" bestFit="1" customWidth="1"/>
    <col min="8" max="8" width="16.375" style="32" bestFit="1" customWidth="1"/>
    <col min="9" max="9" width="13.5" style="32" bestFit="1" customWidth="1"/>
    <col min="10" max="10" width="12.375" style="32" bestFit="1" customWidth="1"/>
    <col min="11" max="12" width="9.875" style="32" bestFit="1" customWidth="1"/>
    <col min="13" max="13" width="10.875" style="32" bestFit="1" customWidth="1"/>
    <col min="14" max="15" width="13.5" style="32" bestFit="1" customWidth="1"/>
    <col min="16" max="17" width="10.875" style="32" bestFit="1" customWidth="1"/>
    <col min="18" max="16384" width="9" style="32"/>
  </cols>
  <sheetData>
    <row r="1" spans="1:7" ht="15.75">
      <c r="A1" s="197" t="s">
        <v>53</v>
      </c>
      <c r="B1" s="176" t="s">
        <v>42</v>
      </c>
      <c r="C1" s="177" t="s">
        <v>37</v>
      </c>
    </row>
    <row r="2" spans="1:7" ht="15.75">
      <c r="A2" s="178" t="s">
        <v>46</v>
      </c>
      <c r="B2" s="200">
        <v>27944125.400000002</v>
      </c>
      <c r="C2" s="201">
        <v>24824390.200000003</v>
      </c>
    </row>
    <row r="3" spans="1:7" ht="15.75">
      <c r="A3" s="178" t="s">
        <v>40</v>
      </c>
      <c r="B3" s="200">
        <v>5000128.7000000011</v>
      </c>
      <c r="C3" s="201">
        <v>9468957.5000000019</v>
      </c>
    </row>
    <row r="4" spans="1:7" ht="15.75">
      <c r="A4" s="179" t="s">
        <v>41</v>
      </c>
      <c r="B4" s="202">
        <v>4354477</v>
      </c>
      <c r="C4" s="203">
        <v>20446577.399999999</v>
      </c>
    </row>
    <row r="5" spans="1:7">
      <c r="G5" s="33"/>
    </row>
    <row r="6" spans="1:7">
      <c r="G6" s="33"/>
    </row>
  </sheetData>
  <pageMargins left="0.7" right="0.7" top="0.75" bottom="0.75" header="0.3" footer="0.3"/>
  <tableParts count="1">
    <tablePart r:id="rId1"/>
  </tableParts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I13" sqref="I13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showGridLines="0" zoomScaleNormal="100" workbookViewId="0">
      <selection activeCell="B2" sqref="B2:C5"/>
    </sheetView>
  </sheetViews>
  <sheetFormatPr defaultColWidth="16.125" defaultRowHeight="14.25"/>
  <cols>
    <col min="1" max="1" width="16.125" style="32"/>
    <col min="2" max="2" width="23.125" style="32" customWidth="1"/>
    <col min="3" max="4" width="16.125" style="32"/>
    <col min="5" max="5" width="20.625" style="32" hidden="1" customWidth="1"/>
    <col min="6" max="6" width="23.375" style="32" hidden="1" customWidth="1"/>
    <col min="7" max="8" width="11.875" style="32" hidden="1" customWidth="1"/>
    <col min="9" max="16384" width="16.125" style="32"/>
  </cols>
  <sheetData>
    <row r="1" spans="1:8" ht="15.75">
      <c r="A1" s="198" t="s">
        <v>53</v>
      </c>
      <c r="B1" s="172" t="s">
        <v>50</v>
      </c>
      <c r="C1" s="180" t="s">
        <v>40</v>
      </c>
      <c r="D1" s="95"/>
      <c r="E1" s="94" t="s">
        <v>14</v>
      </c>
      <c r="F1" s="94" t="s">
        <v>13</v>
      </c>
      <c r="G1" s="93" t="s">
        <v>7</v>
      </c>
      <c r="H1" s="93" t="s">
        <v>12</v>
      </c>
    </row>
    <row r="2" spans="1:8" ht="15">
      <c r="A2" s="127">
        <v>41639</v>
      </c>
      <c r="B2" s="200">
        <v>88.715682241342904</v>
      </c>
      <c r="C2" s="204">
        <v>14.7762361</v>
      </c>
      <c r="E2" s="35" t="str">
        <f>B1</f>
        <v>תעודות סל (כיום קרנות סל)</v>
      </c>
      <c r="F2" s="35">
        <v>2013</v>
      </c>
      <c r="G2" s="36">
        <f>$B$2</f>
        <v>88.715682241342904</v>
      </c>
      <c r="H2" s="34">
        <v>0</v>
      </c>
    </row>
    <row r="3" spans="1:8" ht="15">
      <c r="A3" s="127" t="s">
        <v>30</v>
      </c>
      <c r="B3" s="200">
        <v>-4.7492714990405149</v>
      </c>
      <c r="C3" s="204">
        <v>16.617679299999999</v>
      </c>
      <c r="E3" s="35" t="str">
        <f>B1</f>
        <v>תעודות סל (כיום קרנות סל)</v>
      </c>
      <c r="F3" s="37" t="str">
        <f>A3</f>
        <v>תנועה</v>
      </c>
      <c r="G3" s="34">
        <f>ABS($B$3)</f>
        <v>4.7492714990405149</v>
      </c>
      <c r="H3" s="34">
        <f>IF($B$3&gt;=0,$B$2,$B$2+$B$3)</f>
        <v>83.966410742302386</v>
      </c>
    </row>
    <row r="4" spans="1:8" ht="15">
      <c r="A4" s="127" t="s">
        <v>36</v>
      </c>
      <c r="B4" s="205">
        <v>24.725221288713129</v>
      </c>
      <c r="C4" s="206">
        <v>3.6430527000000001</v>
      </c>
      <c r="E4" s="35" t="str">
        <f>B1</f>
        <v>תעודות סל (כיום קרנות סל)</v>
      </c>
      <c r="F4" s="1" t="s">
        <v>36</v>
      </c>
      <c r="G4" s="34">
        <f>ABS($B$4)</f>
        <v>24.725221288713129</v>
      </c>
      <c r="H4" s="34">
        <f>IF($B$4&gt;=0,$B$2+$B$3,$B$2+$B$3+$B$4)</f>
        <v>83.966410742302386</v>
      </c>
    </row>
    <row r="5" spans="1:8" ht="15">
      <c r="A5" s="130">
        <f>EOMONTH(A2,12*4+9)</f>
        <v>43373</v>
      </c>
      <c r="B5" s="202">
        <v>108.69163203101552</v>
      </c>
      <c r="C5" s="207">
        <v>35.036968100000003</v>
      </c>
      <c r="E5" s="35" t="str">
        <f>B1</f>
        <v>תעודות סל (כיום קרנות סל)</v>
      </c>
      <c r="F5" s="35">
        <v>2018</v>
      </c>
      <c r="G5" s="36">
        <f>$B$5</f>
        <v>108.69163203101552</v>
      </c>
      <c r="H5" s="34">
        <v>0</v>
      </c>
    </row>
    <row r="6" spans="1:8">
      <c r="E6" s="35" t="str">
        <f>C1</f>
        <v>קרנות מחקות</v>
      </c>
      <c r="F6" s="35">
        <v>2013</v>
      </c>
      <c r="G6" s="36">
        <f>$C$2</f>
        <v>14.7762361</v>
      </c>
      <c r="H6" s="34">
        <v>0</v>
      </c>
    </row>
    <row r="7" spans="1:8">
      <c r="A7" s="58"/>
      <c r="B7" s="58"/>
      <c r="C7" s="58"/>
      <c r="E7" s="35" t="str">
        <f>C1</f>
        <v>קרנות מחקות</v>
      </c>
      <c r="F7" s="37" t="str">
        <f>A3</f>
        <v>תנועה</v>
      </c>
      <c r="G7" s="34">
        <f>ABS($C$3)</f>
        <v>16.617679299999999</v>
      </c>
      <c r="H7" s="34">
        <f>IF($C$3&gt;=0,$C$2,$C$2+$C$3)</f>
        <v>14.7762361</v>
      </c>
    </row>
    <row r="8" spans="1:8" ht="14.25" customHeight="1">
      <c r="A8" s="58"/>
      <c r="B8" s="59"/>
      <c r="C8" s="59"/>
      <c r="E8" s="35" t="str">
        <f>C1</f>
        <v>קרנות מחקות</v>
      </c>
      <c r="F8" s="1" t="s">
        <v>36</v>
      </c>
      <c r="G8" s="34">
        <f>ABS($C$4)</f>
        <v>3.6430527000000001</v>
      </c>
      <c r="H8" s="34">
        <f>IF($C$4&gt;=0,$C$2+$C$3,$C$2+$C$3+$C$4)</f>
        <v>31.393915399999997</v>
      </c>
    </row>
    <row r="9" spans="1:8" ht="14.25" customHeight="1">
      <c r="A9" s="58"/>
      <c r="B9" s="59"/>
      <c r="C9" s="59"/>
      <c r="E9" s="35" t="str">
        <f>C1</f>
        <v>קרנות מחקות</v>
      </c>
      <c r="F9" s="35">
        <v>2018</v>
      </c>
      <c r="G9" s="36">
        <f>$C$5</f>
        <v>35.036968100000003</v>
      </c>
      <c r="H9" s="34">
        <v>0</v>
      </c>
    </row>
    <row r="10" spans="1:8">
      <c r="A10" s="58"/>
      <c r="B10" s="60"/>
      <c r="C10" s="60"/>
    </row>
    <row r="11" spans="1:8">
      <c r="A11" s="58"/>
      <c r="B11" s="59"/>
      <c r="C11" s="59"/>
    </row>
    <row r="13" spans="1:8">
      <c r="F13" s="10" t="s">
        <v>17</v>
      </c>
      <c r="G13" t="s">
        <v>15</v>
      </c>
      <c r="H13" t="s">
        <v>16</v>
      </c>
    </row>
    <row r="14" spans="1:8">
      <c r="F14" s="4" t="s">
        <v>50</v>
      </c>
      <c r="G14" s="3"/>
      <c r="H14" s="3"/>
    </row>
    <row r="15" spans="1:8">
      <c r="F15" s="5">
        <v>2013</v>
      </c>
      <c r="G15" s="3">
        <v>0</v>
      </c>
      <c r="H15" s="3">
        <v>88.715682241342904</v>
      </c>
    </row>
    <row r="16" spans="1:8">
      <c r="F16" s="5" t="s">
        <v>99</v>
      </c>
      <c r="G16" s="3">
        <v>83.966410742302386</v>
      </c>
      <c r="H16" s="3">
        <v>4.7492714990405149</v>
      </c>
    </row>
    <row r="17" spans="6:8">
      <c r="F17" s="5" t="s">
        <v>100</v>
      </c>
      <c r="G17" s="3">
        <v>83.966410742302386</v>
      </c>
      <c r="H17" s="3">
        <v>24.725221288713129</v>
      </c>
    </row>
    <row r="18" spans="6:8">
      <c r="F18" s="5">
        <v>2018</v>
      </c>
      <c r="G18" s="3">
        <v>0</v>
      </c>
      <c r="H18" s="3">
        <v>108.69163203101552</v>
      </c>
    </row>
    <row r="19" spans="6:8">
      <c r="F19" s="4" t="s">
        <v>40</v>
      </c>
      <c r="G19" s="3"/>
      <c r="H19" s="3"/>
    </row>
    <row r="20" spans="6:8">
      <c r="F20" s="5">
        <v>2013</v>
      </c>
      <c r="G20" s="3">
        <v>0</v>
      </c>
      <c r="H20" s="3">
        <v>14.7762361</v>
      </c>
    </row>
    <row r="21" spans="6:8">
      <c r="F21" s="5" t="s">
        <v>99</v>
      </c>
      <c r="G21" s="3">
        <v>14.7762361</v>
      </c>
      <c r="H21" s="3">
        <v>16.617679299999999</v>
      </c>
    </row>
    <row r="22" spans="6:8">
      <c r="F22" s="5" t="s">
        <v>100</v>
      </c>
      <c r="G22" s="3">
        <v>31.393915399999997</v>
      </c>
      <c r="H22" s="3">
        <v>3.6430527000000001</v>
      </c>
    </row>
    <row r="23" spans="6:8">
      <c r="F23" s="5">
        <v>2018</v>
      </c>
      <c r="G23" s="3">
        <v>0</v>
      </c>
      <c r="H23" s="3">
        <v>35.036968100000003</v>
      </c>
    </row>
    <row r="28" spans="6:8">
      <c r="H28" s="38"/>
    </row>
    <row r="29" spans="6:8">
      <c r="H29" s="38"/>
    </row>
    <row r="31" spans="6:8">
      <c r="F31" s="33"/>
    </row>
  </sheetData>
  <pageMargins left="0.7" right="0.7" top="0.75" bottom="0.75" header="0.3" footer="0.3"/>
  <pageSetup paperSize="9" orientation="portrait" r:id="rId2"/>
  <tableParts count="1">
    <tablePart r:id="rId3"/>
  </tablePart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showGridLines="0" rightToLeft="1" zoomScale="90" zoomScaleNormal="90" workbookViewId="0">
      <selection activeCell="M21" sqref="M21"/>
    </sheetView>
  </sheetViews>
  <sheetFormatPr defaultRowHeight="14.25"/>
  <cols>
    <col min="1" max="1" width="0.875" customWidth="1"/>
    <col min="2" max="2" width="28.75" customWidth="1"/>
    <col min="3" max="3" width="41" customWidth="1"/>
    <col min="4" max="9" width="7.25" customWidth="1"/>
    <col min="10" max="10" width="6.625" customWidth="1"/>
  </cols>
  <sheetData>
    <row r="1" spans="1:10" s="42" customFormat="1" ht="20.25">
      <c r="B1" s="61" t="s">
        <v>52</v>
      </c>
      <c r="C1" s="62"/>
      <c r="D1" s="62"/>
      <c r="E1" s="62"/>
      <c r="F1" s="62"/>
      <c r="G1" s="62"/>
      <c r="H1" s="62"/>
      <c r="I1" s="62"/>
      <c r="J1" s="63"/>
    </row>
    <row r="2" spans="1:10" s="65" customFormat="1" ht="6" customHeight="1">
      <c r="A2" s="64"/>
    </row>
    <row r="3" spans="1:10" s="65" customFormat="1" ht="19.899999999999999" customHeight="1">
      <c r="A3" s="64"/>
      <c r="B3" s="66" t="s">
        <v>53</v>
      </c>
      <c r="C3" s="66" t="s">
        <v>54</v>
      </c>
      <c r="D3" s="88" t="s">
        <v>85</v>
      </c>
      <c r="E3" s="88" t="s">
        <v>55</v>
      </c>
      <c r="F3" s="88" t="s">
        <v>86</v>
      </c>
      <c r="G3" s="88" t="s">
        <v>56</v>
      </c>
      <c r="H3" s="88" t="s">
        <v>57</v>
      </c>
      <c r="I3" s="88" t="s">
        <v>110</v>
      </c>
    </row>
    <row r="4" spans="1:10" s="65" customFormat="1" ht="19.899999999999999" customHeight="1">
      <c r="A4" s="64"/>
      <c r="B4" s="67" t="s">
        <v>58</v>
      </c>
      <c r="C4" s="67"/>
      <c r="D4" s="87"/>
      <c r="E4" s="67"/>
      <c r="F4" s="67"/>
      <c r="G4" s="67"/>
      <c r="H4" s="67"/>
      <c r="I4" s="67"/>
    </row>
    <row r="5" spans="1:10" s="65" customFormat="1" ht="19.899999999999999" customHeight="1">
      <c r="A5" s="64"/>
      <c r="B5" s="68" t="s">
        <v>59</v>
      </c>
      <c r="C5" s="69" t="s">
        <v>60</v>
      </c>
      <c r="D5" s="89">
        <v>2.9762399999999998</v>
      </c>
      <c r="E5" s="89">
        <v>3.1804299999999999</v>
      </c>
      <c r="F5" s="89">
        <v>3.3187199999999999</v>
      </c>
      <c r="G5" s="89">
        <v>3.4423699999999999</v>
      </c>
      <c r="H5" s="89">
        <v>3.6206799999999997</v>
      </c>
      <c r="I5" s="89">
        <v>3.6964399999999999</v>
      </c>
    </row>
    <row r="6" spans="1:10" s="65" customFormat="1" ht="19.899999999999999" customHeight="1">
      <c r="A6" s="64"/>
      <c r="B6" s="70"/>
      <c r="C6" s="71" t="s">
        <v>61</v>
      </c>
      <c r="D6" s="72">
        <v>281.40056684631543</v>
      </c>
      <c r="E6" s="72">
        <v>286.73613949190417</v>
      </c>
      <c r="F6" s="72">
        <v>284.16578884484176</v>
      </c>
      <c r="G6" s="72">
        <v>280.64501137488185</v>
      </c>
      <c r="H6" s="72">
        <v>284.731973725665</v>
      </c>
      <c r="I6" s="72">
        <v>278.35876638116656</v>
      </c>
    </row>
    <row r="7" spans="1:10" s="65" customFormat="1" ht="19.899999999999999" customHeight="1">
      <c r="A7" s="64"/>
      <c r="B7" s="73" t="s">
        <v>62</v>
      </c>
      <c r="C7" s="74" t="s">
        <v>63</v>
      </c>
      <c r="D7" s="75">
        <v>52.929535252533398</v>
      </c>
      <c r="E7" s="75">
        <v>52.789402690831118</v>
      </c>
      <c r="F7" s="75">
        <v>50.435107511329676</v>
      </c>
      <c r="G7" s="75">
        <v>48.972364969483237</v>
      </c>
      <c r="H7" s="75">
        <v>48.899378017389004</v>
      </c>
      <c r="I7" s="75">
        <v>49.048544004501629</v>
      </c>
    </row>
    <row r="8" spans="1:10" s="65" customFormat="1" ht="19.899999999999999" customHeight="1">
      <c r="A8" s="64"/>
      <c r="B8" s="76"/>
      <c r="C8" s="74" t="s">
        <v>64</v>
      </c>
      <c r="D8" s="75">
        <v>42.236513184420616</v>
      </c>
      <c r="E8" s="75">
        <v>41.796549523177688</v>
      </c>
      <c r="F8" s="75">
        <v>41.66003760485971</v>
      </c>
      <c r="G8" s="75">
        <v>41.734909379293917</v>
      </c>
      <c r="H8" s="75">
        <v>42.494503794867263</v>
      </c>
      <c r="I8" s="75">
        <v>42.512255034573805</v>
      </c>
    </row>
    <row r="9" spans="1:10" s="65" customFormat="1" ht="19.899999999999999" customHeight="1">
      <c r="A9" s="64"/>
      <c r="B9" s="76"/>
      <c r="C9" s="74" t="s">
        <v>65</v>
      </c>
      <c r="D9" s="75">
        <v>12.569550842673978</v>
      </c>
      <c r="E9" s="75">
        <v>14.226063771251058</v>
      </c>
      <c r="F9" s="75">
        <v>14.22476135377495</v>
      </c>
      <c r="G9" s="75">
        <v>13.822744214015344</v>
      </c>
      <c r="H9" s="75">
        <v>13.688588883856072</v>
      </c>
      <c r="I9" s="75">
        <v>14.341907348692255</v>
      </c>
    </row>
    <row r="10" spans="1:10" s="65" customFormat="1" ht="19.899999999999999" customHeight="1">
      <c r="A10" s="64"/>
      <c r="B10" s="76"/>
      <c r="C10" s="74" t="s">
        <v>66</v>
      </c>
      <c r="D10" s="75">
        <v>18.238784506625812</v>
      </c>
      <c r="E10" s="75">
        <v>20.754426288269197</v>
      </c>
      <c r="F10" s="75">
        <v>20.664292257255809</v>
      </c>
      <c r="G10" s="75">
        <v>20.548343147308398</v>
      </c>
      <c r="H10" s="75">
        <v>20.188472883546737</v>
      </c>
      <c r="I10" s="75">
        <v>21.313479996970056</v>
      </c>
    </row>
    <row r="11" spans="1:10" s="65" customFormat="1" ht="19.899999999999999" customHeight="1">
      <c r="A11" s="64"/>
      <c r="B11" s="76"/>
      <c r="C11" s="74" t="s">
        <v>67</v>
      </c>
      <c r="D11" s="75">
        <v>68.520347821412258</v>
      </c>
      <c r="E11" s="75">
        <v>70.006885861345793</v>
      </c>
      <c r="F11" s="75">
        <v>70.576909169800416</v>
      </c>
      <c r="G11" s="75">
        <v>71.028390324108102</v>
      </c>
      <c r="H11" s="75">
        <v>71.269761481268702</v>
      </c>
      <c r="I11" s="75">
        <v>71.945168865178388</v>
      </c>
    </row>
    <row r="12" spans="1:10" s="65" customFormat="1" ht="21" customHeight="1">
      <c r="A12" s="64"/>
      <c r="B12" s="77"/>
      <c r="C12" s="74" t="s">
        <v>68</v>
      </c>
      <c r="D12" s="75">
        <v>26.539190387871948</v>
      </c>
      <c r="E12" s="75">
        <v>27.962885521769071</v>
      </c>
      <c r="F12" s="75">
        <v>28.436264583935976</v>
      </c>
      <c r="G12" s="75">
        <v>29.089261177618909</v>
      </c>
      <c r="H12" s="75">
        <v>29.007534496282467</v>
      </c>
      <c r="I12" s="75">
        <v>29.525976344807439</v>
      </c>
    </row>
    <row r="13" spans="1:10" s="65" customFormat="1" ht="19.899999999999999" customHeight="1">
      <c r="A13" s="64"/>
      <c r="B13" s="67" t="s">
        <v>69</v>
      </c>
      <c r="C13" s="67"/>
      <c r="D13" s="67"/>
      <c r="E13" s="67"/>
      <c r="F13" s="67"/>
      <c r="G13" s="67"/>
      <c r="H13" s="67"/>
      <c r="I13" s="67"/>
    </row>
    <row r="14" spans="1:10" s="65" customFormat="1" ht="19.899999999999999" customHeight="1">
      <c r="A14" s="64"/>
      <c r="B14" s="78" t="s">
        <v>70</v>
      </c>
      <c r="C14" s="79"/>
      <c r="D14" s="80">
        <v>61.027697143274729</v>
      </c>
      <c r="E14" s="80">
        <v>59.90676996069714</v>
      </c>
      <c r="F14" s="80">
        <v>59.095968783868479</v>
      </c>
      <c r="G14" s="80">
        <v>58.149294942873667</v>
      </c>
      <c r="H14" s="80">
        <v>56.07365303042522</v>
      </c>
      <c r="I14" s="80">
        <v>55.672361117291224</v>
      </c>
    </row>
    <row r="15" spans="1:10" s="65" customFormat="1" ht="19.899999999999999" customHeight="1">
      <c r="A15" s="64"/>
      <c r="B15" s="73" t="s">
        <v>62</v>
      </c>
      <c r="C15" s="74" t="s">
        <v>63</v>
      </c>
      <c r="D15" s="75">
        <v>51.849441708260088</v>
      </c>
      <c r="E15" s="75">
        <v>51.790081791434879</v>
      </c>
      <c r="F15" s="75">
        <v>48.934184966270031</v>
      </c>
      <c r="G15" s="75">
        <v>46.37150000780494</v>
      </c>
      <c r="H15" s="75">
        <v>46.244380361635876</v>
      </c>
      <c r="I15" s="75">
        <v>46.491998690213464</v>
      </c>
    </row>
    <row r="16" spans="1:10" s="65" customFormat="1" ht="19.899999999999999" customHeight="1">
      <c r="A16" s="64"/>
      <c r="B16" s="76"/>
      <c r="C16" s="74" t="s">
        <v>64</v>
      </c>
      <c r="D16" s="75">
        <v>38.851480948125804</v>
      </c>
      <c r="E16" s="75">
        <v>37.865674462553308</v>
      </c>
      <c r="F16" s="75">
        <v>37.579029420784458</v>
      </c>
      <c r="G16" s="75">
        <v>36.363022310726009</v>
      </c>
      <c r="H16" s="75">
        <v>37.004765789024631</v>
      </c>
      <c r="I16" s="75">
        <v>34.851880952455147</v>
      </c>
    </row>
    <row r="17" spans="1:9" s="65" customFormat="1" ht="19.899999999999999" customHeight="1">
      <c r="A17" s="64"/>
      <c r="B17" s="76"/>
      <c r="C17" s="74" t="s">
        <v>65</v>
      </c>
      <c r="D17" s="75">
        <v>9.2842943937331288</v>
      </c>
      <c r="E17" s="75">
        <v>10.297966840163467</v>
      </c>
      <c r="F17" s="75">
        <v>10.22497882462995</v>
      </c>
      <c r="G17" s="75">
        <v>9.5319347344858176</v>
      </c>
      <c r="H17" s="75">
        <v>9.0958983876764208</v>
      </c>
      <c r="I17" s="75">
        <v>8.0542404654078066</v>
      </c>
    </row>
    <row r="18" spans="1:9" s="65" customFormat="1" ht="19.899999999999999" customHeight="1">
      <c r="A18" s="64"/>
      <c r="B18" s="76"/>
      <c r="C18" s="74" t="s">
        <v>66</v>
      </c>
      <c r="D18" s="75">
        <v>17.345512411187677</v>
      </c>
      <c r="E18" s="75">
        <v>19.60001835220438</v>
      </c>
      <c r="F18" s="75">
        <v>19.272877909778824</v>
      </c>
      <c r="G18" s="75">
        <v>18.948376986849023</v>
      </c>
      <c r="H18" s="75">
        <v>18.152138295491568</v>
      </c>
      <c r="I18" s="75">
        <v>17.989160510860788</v>
      </c>
    </row>
    <row r="19" spans="1:9" s="65" customFormat="1" ht="19.899999999999999" customHeight="1">
      <c r="A19" s="64"/>
      <c r="B19" s="76"/>
      <c r="C19" s="74" t="s">
        <v>67</v>
      </c>
      <c r="D19" s="75">
        <v>84.300063073906529</v>
      </c>
      <c r="E19" s="75">
        <v>86.063395099397667</v>
      </c>
      <c r="F19" s="75">
        <v>86.919152317731971</v>
      </c>
      <c r="G19" s="75">
        <v>88.066228679002606</v>
      </c>
      <c r="H19" s="75">
        <v>88.684459589953761</v>
      </c>
      <c r="I19" s="75">
        <v>89.530249723682331</v>
      </c>
    </row>
    <row r="20" spans="1:9" s="65" customFormat="1" ht="21.75" customHeight="1">
      <c r="A20" s="64"/>
      <c r="B20" s="77"/>
      <c r="C20" s="74" t="s">
        <v>68</v>
      </c>
      <c r="D20" s="75">
        <v>39.39568212651951</v>
      </c>
      <c r="E20" s="75">
        <v>41.810897817068494</v>
      </c>
      <c r="F20" s="75">
        <v>42.335815235901869</v>
      </c>
      <c r="G20" s="75">
        <v>44.542225415379988</v>
      </c>
      <c r="H20" s="75">
        <v>45.292594770266987</v>
      </c>
      <c r="I20" s="75">
        <v>47.081547863360868</v>
      </c>
    </row>
    <row r="21" spans="1:9" s="65" customFormat="1" ht="21" customHeight="1">
      <c r="A21" s="64"/>
      <c r="B21" s="67" t="s">
        <v>71</v>
      </c>
      <c r="C21" s="67"/>
      <c r="D21" s="67"/>
      <c r="E21" s="67"/>
      <c r="F21" s="67"/>
      <c r="G21" s="67"/>
      <c r="H21" s="67"/>
      <c r="I21" s="67"/>
    </row>
    <row r="22" spans="1:9" s="65" customFormat="1" ht="19.899999999999999" customHeight="1">
      <c r="A22" s="64"/>
      <c r="B22" s="78" t="s">
        <v>72</v>
      </c>
      <c r="C22" s="79"/>
      <c r="D22" s="80">
        <v>38.972302856725271</v>
      </c>
      <c r="E22" s="80">
        <v>40.09323003930286</v>
      </c>
      <c r="F22" s="80">
        <v>40.904031216131521</v>
      </c>
      <c r="G22" s="80">
        <v>41.850705057126333</v>
      </c>
      <c r="H22" s="80">
        <v>43.92634696957478</v>
      </c>
      <c r="I22" s="80">
        <v>44.327638882708776</v>
      </c>
    </row>
    <row r="23" spans="1:9" s="65" customFormat="1" ht="19.899999999999999" customHeight="1">
      <c r="A23" s="64"/>
      <c r="B23" s="73" t="s">
        <v>62</v>
      </c>
      <c r="C23" s="74" t="s">
        <v>63</v>
      </c>
      <c r="D23" s="75">
        <v>54.620880563808562</v>
      </c>
      <c r="E23" s="75">
        <v>54.282574659723672</v>
      </c>
      <c r="F23" s="75">
        <v>52.60356057653437</v>
      </c>
      <c r="G23" s="75">
        <v>52.586126399709464</v>
      </c>
      <c r="H23" s="75">
        <v>52.288583531073314</v>
      </c>
      <c r="I23" s="75">
        <v>52.259383055198029</v>
      </c>
    </row>
    <row r="24" spans="1:9" s="65" customFormat="1" ht="19.899999999999999" customHeight="1">
      <c r="A24" s="64"/>
      <c r="B24" s="76"/>
      <c r="C24" s="74" t="s">
        <v>64</v>
      </c>
      <c r="D24" s="75">
        <v>47.537219249860954</v>
      </c>
      <c r="E24" s="75">
        <v>47.670010647916762</v>
      </c>
      <c r="F24" s="75">
        <v>47.556061177169887</v>
      </c>
      <c r="G24" s="75">
        <v>49.198856405361369</v>
      </c>
      <c r="H24" s="75">
        <v>49.502363209645672</v>
      </c>
      <c r="I24" s="75">
        <v>52.133139948423917</v>
      </c>
    </row>
    <row r="25" spans="1:9" s="65" customFormat="1" ht="19.899999999999999" customHeight="1">
      <c r="A25" s="64"/>
      <c r="B25" s="76"/>
      <c r="C25" s="74" t="s">
        <v>73</v>
      </c>
      <c r="D25" s="75">
        <v>17.714015524194707</v>
      </c>
      <c r="E25" s="75">
        <v>20.095373851863268</v>
      </c>
      <c r="F25" s="75">
        <v>20.00343441990044</v>
      </c>
      <c r="G25" s="75">
        <v>19.784592303032294</v>
      </c>
      <c r="H25" s="75">
        <v>19.551333025482155</v>
      </c>
      <c r="I25" s="75">
        <v>22.238769670587573</v>
      </c>
    </row>
    <row r="26" spans="1:9" s="65" customFormat="1" ht="19.899999999999999" customHeight="1">
      <c r="A26" s="64"/>
      <c r="B26" s="76"/>
      <c r="C26" s="74" t="s">
        <v>74</v>
      </c>
      <c r="D26" s="75">
        <v>19.644482734982148</v>
      </c>
      <c r="E26" s="75">
        <v>22.479267814003673</v>
      </c>
      <c r="F26" s="75">
        <v>22.674652236225835</v>
      </c>
      <c r="G26" s="75">
        <v>22.771488439387351</v>
      </c>
      <c r="H26" s="75">
        <v>22.787890968931322</v>
      </c>
      <c r="I26" s="75">
        <v>25.486687205948609</v>
      </c>
    </row>
    <row r="27" spans="1:9" s="65" customFormat="1" ht="19.899999999999999" customHeight="1">
      <c r="A27" s="64"/>
      <c r="B27" s="76"/>
      <c r="C27" s="74" t="s">
        <v>67</v>
      </c>
      <c r="D27" s="75">
        <v>43.810499728097611</v>
      </c>
      <c r="E27" s="75">
        <v>46.015463759588229</v>
      </c>
      <c r="F27" s="75">
        <v>46.966505446372757</v>
      </c>
      <c r="G27" s="75">
        <v>47.355233890174553</v>
      </c>
      <c r="H27" s="75">
        <v>49.039236824793718</v>
      </c>
      <c r="I27" s="75">
        <v>49.859558250504186</v>
      </c>
    </row>
    <row r="28" spans="1:9" s="65" customFormat="1" ht="19.899999999999999" customHeight="1">
      <c r="A28" s="64"/>
      <c r="B28" s="76"/>
      <c r="C28" s="74" t="s">
        <v>68</v>
      </c>
      <c r="D28" s="75">
        <v>6.406890609856597</v>
      </c>
      <c r="E28" s="75">
        <v>7.2713701169445679</v>
      </c>
      <c r="F28" s="75">
        <v>8.3549330619115008</v>
      </c>
      <c r="G28" s="75">
        <v>7.6182017539679929</v>
      </c>
      <c r="H28" s="75">
        <v>8.2190355114826552</v>
      </c>
      <c r="I28" s="75">
        <v>7.4774273619157343</v>
      </c>
    </row>
    <row r="29" spans="1:9" ht="15.75">
      <c r="A29" s="30"/>
      <c r="B29" s="81" t="s">
        <v>75</v>
      </c>
      <c r="C29" s="82"/>
      <c r="D29" s="82"/>
      <c r="E29" s="82"/>
      <c r="F29" s="82"/>
      <c r="G29" s="82"/>
      <c r="H29" s="82"/>
    </row>
    <row r="30" spans="1:9" ht="15.75">
      <c r="A30" s="30"/>
      <c r="B30" s="81" t="s">
        <v>76</v>
      </c>
      <c r="C30" s="83"/>
      <c r="D30" s="83"/>
      <c r="E30" s="83"/>
      <c r="F30" s="83"/>
      <c r="G30" s="83"/>
      <c r="H30" s="83"/>
      <c r="I30" s="84"/>
    </row>
    <row r="31" spans="1:9" ht="15.75">
      <c r="A31" s="30"/>
      <c r="B31" s="81" t="s">
        <v>77</v>
      </c>
      <c r="C31" s="81"/>
      <c r="D31" s="81"/>
      <c r="E31" s="81"/>
      <c r="F31" s="81"/>
      <c r="G31" s="81"/>
      <c r="H31" s="81"/>
      <c r="I31" s="85"/>
    </row>
    <row r="32" spans="1:9" ht="14.25" customHeight="1">
      <c r="A32" s="30"/>
      <c r="B32" s="81" t="s">
        <v>78</v>
      </c>
      <c r="C32" s="81"/>
      <c r="D32" s="81"/>
      <c r="E32" s="81"/>
      <c r="F32" s="81"/>
      <c r="G32" s="81"/>
      <c r="H32" s="81"/>
      <c r="I32" s="85"/>
    </row>
    <row r="33" spans="1:20" ht="14.25" customHeight="1">
      <c r="A33" s="30"/>
      <c r="B33" s="81" t="s">
        <v>79</v>
      </c>
      <c r="C33" s="81"/>
      <c r="D33" s="81"/>
      <c r="E33" s="81"/>
      <c r="F33" s="81"/>
      <c r="G33" s="81"/>
      <c r="H33" s="81"/>
      <c r="I33" s="85"/>
    </row>
    <row r="34" spans="1:20" ht="14.25" customHeight="1">
      <c r="A34" s="30"/>
      <c r="B34" s="81" t="s">
        <v>80</v>
      </c>
      <c r="C34" s="81"/>
      <c r="D34" s="81"/>
      <c r="E34" s="81"/>
      <c r="F34" s="81"/>
      <c r="G34" s="81"/>
      <c r="H34" s="81"/>
      <c r="I34" s="85"/>
      <c r="M34" s="81"/>
      <c r="N34" s="81"/>
      <c r="O34" s="81"/>
      <c r="P34" s="81"/>
      <c r="Q34" s="81"/>
      <c r="R34" s="81"/>
      <c r="S34" s="81"/>
      <c r="T34" s="85"/>
    </row>
    <row r="35" spans="1:20" ht="14.25" customHeight="1">
      <c r="A35" s="30"/>
      <c r="B35" s="81" t="s">
        <v>81</v>
      </c>
      <c r="C35" s="81"/>
      <c r="D35" s="81"/>
      <c r="E35" s="81"/>
      <c r="F35" s="81"/>
      <c r="G35" s="81"/>
      <c r="H35" s="81"/>
      <c r="I35" s="85"/>
      <c r="M35" s="81"/>
      <c r="N35" s="81"/>
      <c r="O35" s="81"/>
      <c r="P35" s="81"/>
      <c r="Q35" s="81"/>
      <c r="R35" s="81"/>
      <c r="S35" s="81"/>
      <c r="T35" s="85"/>
    </row>
    <row r="36" spans="1:20" ht="14.25" customHeight="1">
      <c r="A36" s="30"/>
      <c r="B36" s="81" t="s">
        <v>82</v>
      </c>
      <c r="C36" s="81"/>
      <c r="D36" s="81"/>
      <c r="E36" s="81"/>
      <c r="F36" s="81"/>
      <c r="G36" s="81"/>
      <c r="H36" s="81"/>
      <c r="I36" s="85"/>
    </row>
    <row r="37" spans="1:20" ht="14.25" customHeight="1">
      <c r="B37" s="81" t="s">
        <v>83</v>
      </c>
      <c r="C37" s="86"/>
      <c r="D37" s="86"/>
      <c r="E37" s="86"/>
      <c r="F37" s="86"/>
      <c r="G37" s="86"/>
      <c r="H37" s="86"/>
    </row>
    <row r="38" spans="1:20" ht="14.25" customHeight="1">
      <c r="B38" s="81" t="s">
        <v>84</v>
      </c>
      <c r="C38" s="86"/>
      <c r="D38" s="86"/>
      <c r="E38" s="86"/>
      <c r="F38" s="86"/>
      <c r="G38" s="86"/>
      <c r="H38" s="86"/>
    </row>
    <row r="44" spans="1:20">
      <c r="B44" s="30"/>
      <c r="C44" s="30"/>
      <c r="D44" s="30"/>
      <c r="E44" s="30"/>
      <c r="F44" s="30"/>
      <c r="G44" s="30"/>
    </row>
  </sheetData>
  <pageMargins left="0.7" right="0.7" top="0.75" bottom="0.75" header="0.3" footer="0.3"/>
  <pageSetup paperSize="9" scale="38" orientation="portrait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G20" sqref="G20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"/>
  <sheetViews>
    <sheetView showGridLines="0" zoomScaleNormal="100" workbookViewId="0">
      <selection activeCell="E11" sqref="E11"/>
    </sheetView>
  </sheetViews>
  <sheetFormatPr defaultRowHeight="14.25"/>
  <cols>
    <col min="2" max="2" width="49.875" customWidth="1"/>
    <col min="3" max="3" width="20.875" customWidth="1"/>
    <col min="4" max="4" width="26.625" customWidth="1"/>
    <col min="5" max="6" width="20.875" customWidth="1"/>
  </cols>
  <sheetData>
    <row r="1" spans="1:5" s="2" customFormat="1" ht="31.5">
      <c r="A1" s="113" t="s">
        <v>116</v>
      </c>
      <c r="B1" s="114" t="s">
        <v>97</v>
      </c>
      <c r="C1" s="115" t="s">
        <v>95</v>
      </c>
      <c r="D1" s="114" t="s">
        <v>94</v>
      </c>
      <c r="E1" s="116" t="s">
        <v>96</v>
      </c>
    </row>
    <row r="2" spans="1:5" ht="15">
      <c r="A2" s="117">
        <v>40178</v>
      </c>
      <c r="B2" s="118">
        <v>35.050000000000004</v>
      </c>
      <c r="C2" s="118">
        <v>355.81000000000006</v>
      </c>
      <c r="D2" s="118">
        <v>271.93</v>
      </c>
      <c r="E2" s="119">
        <v>178.95</v>
      </c>
    </row>
    <row r="3" spans="1:5" ht="15">
      <c r="A3" s="117">
        <v>40543</v>
      </c>
      <c r="B3" s="118">
        <v>34.9</v>
      </c>
      <c r="C3" s="118">
        <v>392.45</v>
      </c>
      <c r="D3" s="118">
        <v>297.24</v>
      </c>
      <c r="E3" s="119">
        <v>204.72</v>
      </c>
    </row>
    <row r="4" spans="1:5" ht="15">
      <c r="A4" s="117">
        <v>40908</v>
      </c>
      <c r="B4" s="118">
        <v>36.47</v>
      </c>
      <c r="C4" s="118">
        <v>426.37</v>
      </c>
      <c r="D4" s="118">
        <v>285.7</v>
      </c>
      <c r="E4" s="119">
        <v>211.94</v>
      </c>
    </row>
    <row r="5" spans="1:5" ht="15">
      <c r="A5" s="117">
        <v>41274</v>
      </c>
      <c r="B5" s="118">
        <v>37.709999999999994</v>
      </c>
      <c r="C5" s="118">
        <v>479.58000000000004</v>
      </c>
      <c r="D5" s="118">
        <v>308.24</v>
      </c>
      <c r="E5" s="119">
        <v>242.10000000000002</v>
      </c>
    </row>
    <row r="6" spans="1:5" ht="15">
      <c r="A6" s="117">
        <v>41639</v>
      </c>
      <c r="B6" s="118">
        <v>38.08</v>
      </c>
      <c r="C6" s="118">
        <v>521.99</v>
      </c>
      <c r="D6" s="118">
        <v>332.11</v>
      </c>
      <c r="E6" s="119">
        <v>279.07</v>
      </c>
    </row>
    <row r="7" spans="1:5" ht="15">
      <c r="A7" s="117">
        <v>42004</v>
      </c>
      <c r="B7" s="118">
        <v>39.130000000000003</v>
      </c>
      <c r="C7" s="118">
        <v>587.04999999999995</v>
      </c>
      <c r="D7" s="118">
        <v>351.77</v>
      </c>
      <c r="E7" s="119">
        <v>305.91000000000003</v>
      </c>
    </row>
    <row r="8" spans="1:5" ht="15">
      <c r="A8" s="117">
        <v>42369</v>
      </c>
      <c r="B8" s="118">
        <v>40.18</v>
      </c>
      <c r="C8" s="118">
        <v>632.66</v>
      </c>
      <c r="D8" s="118">
        <v>363.52</v>
      </c>
      <c r="E8" s="119">
        <v>337.36</v>
      </c>
    </row>
    <row r="9" spans="1:5" ht="15">
      <c r="A9" s="117">
        <v>42735</v>
      </c>
      <c r="B9" s="118">
        <v>40.92</v>
      </c>
      <c r="C9" s="118">
        <v>666.48</v>
      </c>
      <c r="D9" s="118">
        <v>381.65999999999997</v>
      </c>
      <c r="E9" s="119">
        <v>360.39</v>
      </c>
    </row>
    <row r="10" spans="1:5" ht="15">
      <c r="A10" s="117">
        <v>43100</v>
      </c>
      <c r="B10" s="118">
        <v>42.63</v>
      </c>
      <c r="C10" s="118">
        <v>728.97</v>
      </c>
      <c r="D10" s="118">
        <v>407.62</v>
      </c>
      <c r="E10" s="119">
        <v>407.17</v>
      </c>
    </row>
    <row r="11" spans="1:5" ht="15">
      <c r="A11" s="120">
        <v>43465</v>
      </c>
      <c r="B11" s="121">
        <v>43.19</v>
      </c>
      <c r="C11" s="121">
        <v>747.69</v>
      </c>
      <c r="D11" s="121">
        <v>422.6</v>
      </c>
      <c r="E11" s="122">
        <v>426.33000000000004</v>
      </c>
    </row>
    <row r="12" spans="1:5">
      <c r="B12" s="27"/>
      <c r="C12" s="27"/>
      <c r="D12" s="27"/>
      <c r="E12" s="27"/>
    </row>
    <row r="13" spans="1:5">
      <c r="B13" s="99"/>
      <c r="C13" s="99"/>
      <c r="D13" s="99"/>
      <c r="E13" s="99"/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E21" sqref="E21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/>
  <dimension ref="A1:D11"/>
  <sheetViews>
    <sheetView showGridLines="0" zoomScaleNormal="100" workbookViewId="0">
      <selection activeCell="C7" sqref="C7"/>
    </sheetView>
  </sheetViews>
  <sheetFormatPr defaultRowHeight="14.25"/>
  <cols>
    <col min="1" max="1" width="20.5" bestFit="1" customWidth="1"/>
    <col min="2" max="3" width="17.5" customWidth="1"/>
    <col min="4" max="4" width="20.25" customWidth="1"/>
    <col min="5" max="5" width="17.125" bestFit="1" customWidth="1"/>
  </cols>
  <sheetData>
    <row r="1" spans="1:4" ht="15.75">
      <c r="A1" s="123" t="s">
        <v>120</v>
      </c>
      <c r="B1" s="124" t="s">
        <v>48</v>
      </c>
      <c r="C1" s="125" t="s">
        <v>1</v>
      </c>
      <c r="D1" s="126" t="s">
        <v>87</v>
      </c>
    </row>
    <row r="2" spans="1:4" ht="15">
      <c r="A2" s="127" t="s">
        <v>2</v>
      </c>
      <c r="B2" s="128">
        <v>1176.2635129999999</v>
      </c>
      <c r="C2" s="128">
        <v>126.86648700000023</v>
      </c>
      <c r="D2" s="129">
        <v>0.9026447959911903</v>
      </c>
    </row>
    <row r="3" spans="1:4" ht="15">
      <c r="A3" s="127" t="s">
        <v>51</v>
      </c>
      <c r="B3" s="128">
        <v>372.8466227560001</v>
      </c>
      <c r="C3" s="128">
        <v>127.46000000000001</v>
      </c>
      <c r="D3" s="129">
        <v>0.74523623273689432</v>
      </c>
    </row>
    <row r="4" spans="1:4" ht="15">
      <c r="A4" s="127" t="s">
        <v>4</v>
      </c>
      <c r="B4" s="128">
        <v>188.62</v>
      </c>
      <c r="C4" s="128">
        <v>180.01999999999998</v>
      </c>
      <c r="D4" s="129">
        <v>0.51166449652777779</v>
      </c>
    </row>
    <row r="5" spans="1:4" ht="15">
      <c r="A5" s="127" t="s">
        <v>5</v>
      </c>
      <c r="B5" s="128">
        <v>161.91679339999999</v>
      </c>
      <c r="C5" s="128">
        <v>368.22320660000003</v>
      </c>
      <c r="D5" s="129">
        <v>0.30542270607763988</v>
      </c>
    </row>
    <row r="6" spans="1:4" ht="15">
      <c r="A6" s="130" t="s">
        <v>98</v>
      </c>
      <c r="B6" s="131">
        <v>167.36</v>
      </c>
      <c r="C6" s="131">
        <v>510.1232418532</v>
      </c>
      <c r="D6" s="132">
        <v>0.24703194066055478</v>
      </c>
    </row>
    <row r="11" spans="1:4">
      <c r="C11" s="100"/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>
      <selection activeCell="I5" sqref="I5"/>
    </sheetView>
  </sheetViews>
  <sheetFormatPr defaultRowHeight="14.25"/>
  <sheetData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4"/>
  <dimension ref="A1:F14"/>
  <sheetViews>
    <sheetView showGridLines="0" zoomScaleNormal="100" workbookViewId="0">
      <selection activeCell="H8" sqref="H8"/>
    </sheetView>
  </sheetViews>
  <sheetFormatPr defaultRowHeight="14.25"/>
  <cols>
    <col min="1" max="2" width="13.875" customWidth="1"/>
    <col min="3" max="3" width="19.125" customWidth="1"/>
    <col min="4" max="4" width="19.875" customWidth="1"/>
  </cols>
  <sheetData>
    <row r="1" spans="1:6" ht="15.75">
      <c r="A1" s="133" t="s">
        <v>120</v>
      </c>
      <c r="B1" s="134" t="s">
        <v>8</v>
      </c>
      <c r="C1" s="194" t="s">
        <v>53</v>
      </c>
    </row>
    <row r="2" spans="1:6" ht="15">
      <c r="A2" s="136">
        <v>500.31</v>
      </c>
      <c r="B2" s="118">
        <v>-12.54000000000002</v>
      </c>
      <c r="C2" s="137" t="s">
        <v>51</v>
      </c>
    </row>
    <row r="3" spans="1:6" ht="15">
      <c r="A3" s="138">
        <v>182.58000000000004</v>
      </c>
      <c r="B3" s="118">
        <v>1.3800000000001091</v>
      </c>
      <c r="C3" s="139" t="s">
        <v>27</v>
      </c>
    </row>
    <row r="4" spans="1:6" ht="15">
      <c r="A4" s="136">
        <v>371.06</v>
      </c>
      <c r="B4" s="118">
        <v>2.9800000000000182</v>
      </c>
      <c r="C4" s="137" t="s">
        <v>4</v>
      </c>
    </row>
    <row r="5" spans="1:6" ht="15">
      <c r="A5" s="136">
        <v>809.22</v>
      </c>
      <c r="B5" s="118">
        <v>15.259999999999991</v>
      </c>
      <c r="C5" s="137" t="s">
        <v>35</v>
      </c>
    </row>
    <row r="6" spans="1:6" ht="15">
      <c r="A6" s="136">
        <v>1303.1300000000001</v>
      </c>
      <c r="B6" s="118">
        <v>34.160000000000082</v>
      </c>
      <c r="C6" s="137" t="s">
        <v>34</v>
      </c>
    </row>
    <row r="7" spans="1:6" ht="15">
      <c r="A7" s="140">
        <v>530.14</v>
      </c>
      <c r="B7" s="121">
        <v>34.519999999999982</v>
      </c>
      <c r="C7" s="141" t="s">
        <v>5</v>
      </c>
    </row>
    <row r="9" spans="1:6">
      <c r="A9" s="90"/>
      <c r="B9" s="90"/>
      <c r="C9" s="90"/>
      <c r="D9" s="90"/>
    </row>
    <row r="14" spans="1:6">
      <c r="E14" s="42"/>
      <c r="F14" s="42"/>
    </row>
  </sheetData>
  <pageMargins left="0.7" right="0.7" top="0.75" bottom="0.75" header="0.3" footer="0.3"/>
  <pageSetup paperSize="9" orientation="portrait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1DCD3E13DCE00499028174F263B9301" ma:contentTypeVersion="4" ma:contentTypeDescription="צור מסמך חדש." ma:contentTypeScope="" ma:versionID="eebfd943ae08c6da724defa1082eb482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234177F-052F-40A2-A5CB-035080542F43}"/>
</file>

<file path=customXml/itemProps2.xml><?xml version="1.0" encoding="utf-8"?>
<ds:datastoreItem xmlns:ds="http://schemas.openxmlformats.org/officeDocument/2006/customXml" ds:itemID="{6BAA059C-1092-43ED-A1A7-A995C5636267}"/>
</file>

<file path=customXml/itemProps3.xml><?xml version="1.0" encoding="utf-8"?>
<ds:datastoreItem xmlns:ds="http://schemas.openxmlformats.org/officeDocument/2006/customXml" ds:itemID="{0DA5F37C-7C66-4F4E-9AF3-E74A0C62C91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36</vt:i4>
      </vt:variant>
      <vt:variant>
        <vt:lpstr>טווחים בעלי שם</vt:lpstr>
      </vt:variant>
      <vt:variant>
        <vt:i4>1</vt:i4>
      </vt:variant>
    </vt:vector>
  </HeadingPairs>
  <TitlesOfParts>
    <vt:vector size="37" baseType="lpstr">
      <vt:lpstr>איור א'-1</vt:lpstr>
      <vt:lpstr>נתונים א'-1</vt:lpstr>
      <vt:lpstr>איור א'-2</vt:lpstr>
      <vt:lpstr>נתונים א'-2</vt:lpstr>
      <vt:lpstr>איור א'-3</vt:lpstr>
      <vt:lpstr>נתונים א'-3</vt:lpstr>
      <vt:lpstr>איור א'-4</vt:lpstr>
      <vt:lpstr>נתונים א'-4</vt:lpstr>
      <vt:lpstr>איור א'-5</vt:lpstr>
      <vt:lpstr>נתונים א'-5</vt:lpstr>
      <vt:lpstr>איור א'-6</vt:lpstr>
      <vt:lpstr>נתונים א'-6</vt:lpstr>
      <vt:lpstr>איור א'-7</vt:lpstr>
      <vt:lpstr>נתונים א'-7</vt:lpstr>
      <vt:lpstr>איור א'-8</vt:lpstr>
      <vt:lpstr>נתונים א'-8</vt:lpstr>
      <vt:lpstr>איור א'-9</vt:lpstr>
      <vt:lpstr>נתונים א'-9</vt:lpstr>
      <vt:lpstr>איור א'-10</vt:lpstr>
      <vt:lpstr>נתונים א'-10</vt:lpstr>
      <vt:lpstr>איור א'-11</vt:lpstr>
      <vt:lpstr>נתונים א'-11</vt:lpstr>
      <vt:lpstr>איור א'-12</vt:lpstr>
      <vt:lpstr>נתונים א'-12</vt:lpstr>
      <vt:lpstr>איור א'-13</vt:lpstr>
      <vt:lpstr>נתונים א'-13</vt:lpstr>
      <vt:lpstr>איור א'-14</vt:lpstr>
      <vt:lpstr>נתונים א'-14</vt:lpstr>
      <vt:lpstr>אופציה נוספת לקרנות -15</vt:lpstr>
      <vt:lpstr>איור א'-15</vt:lpstr>
      <vt:lpstr>נתונים א'-15</vt:lpstr>
      <vt:lpstr>איור א'-16</vt:lpstr>
      <vt:lpstr>נתונים א'-16</vt:lpstr>
      <vt:lpstr>איור א'-17</vt:lpstr>
      <vt:lpstr>נתונים א'-17</vt:lpstr>
      <vt:lpstr>לוח אינדיקטורים</vt:lpstr>
      <vt:lpstr>'איור א''-15'!WPrint_Area_W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מרדכי אילן</dc:creator>
  <cp:lastModifiedBy>יעל פורטן</cp:lastModifiedBy>
  <cp:lastPrinted>2019-03-06T06:10:17Z</cp:lastPrinted>
  <dcterms:created xsi:type="dcterms:W3CDTF">2018-12-06T13:50:53Z</dcterms:created>
  <dcterms:modified xsi:type="dcterms:W3CDTF">2019-03-12T08:00:53Z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0x01010061DCD3E13DCE00499028174F263B9301</vt:lpwstr>
  </property>
</Properties>
</file>