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tables/table2.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tables/table3.xml" ContentType="application/vnd.openxmlformats-officedocument.spreadsheetml.table+xml"/>
  <Override PartName="/xl/drawings/drawing3.xml" ContentType="application/vnd.openxmlformats-officedocument.drawing+xml"/>
  <Override PartName="/xl/charts/chart3.xml" ContentType="application/vnd.openxmlformats-officedocument.drawingml.chart+xml"/>
  <Override PartName="/xl/tables/table4.xml" ContentType="application/vnd.openxmlformats-officedocument.spreadsheetml.table+xml"/>
  <Override PartName="/xl/drawings/drawing4.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tables/table5.xml" ContentType="application/vnd.openxmlformats-officedocument.spreadsheetml.table+xml"/>
  <Override PartName="/xl/drawings/drawing9.xml" ContentType="application/vnd.openxmlformats-officedocument.drawing+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tables/table6.xml" ContentType="application/vnd.openxmlformats-officedocument.spreadsheetml.table+xml"/>
  <Override PartName="/xl/drawings/drawing10.xml" ContentType="application/vnd.openxmlformats-officedocument.drawing+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tables/table7.xml" ContentType="application/vnd.openxmlformats-officedocument.spreadsheetml.table+xml"/>
  <Override PartName="/xl/drawings/drawing12.xml" ContentType="application/vnd.openxmlformats-officedocument.drawing+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tables/table8.xml" ContentType="application/vnd.openxmlformats-officedocument.spreadsheetml.table+xml"/>
  <Override PartName="/xl/drawings/drawing13.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tables/table9.xml" ContentType="application/vnd.openxmlformats-officedocument.spreadsheetml.table+xml"/>
  <Override PartName="/xl/drawings/drawing14.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tables/table10.xml" ContentType="application/vnd.openxmlformats-officedocument.spreadsheetml.table+xml"/>
  <Override PartName="/xl/drawings/drawing15.xml" ContentType="application/vnd.openxmlformats-officedocument.drawing+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tables/table11.xml" ContentType="application/vnd.openxmlformats-officedocument.spreadsheetml.table+xml"/>
  <Override PartName="/xl/drawings/drawing16.xml" ContentType="application/vnd.openxmlformats-officedocument.drawing+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tables/table12.xml" ContentType="application/vnd.openxmlformats-officedocument.spreadsheetml.table+xml"/>
  <Override PartName="/xl/drawings/drawing17.xml" ContentType="application/vnd.openxmlformats-officedocument.drawing+xml"/>
  <Override PartName="/xl/charts/chart17.xml" ContentType="application/vnd.openxmlformats-officedocument.drawingml.chart+xml"/>
  <Override PartName="/xl/charts/style12.xml" ContentType="application/vnd.ms-office.chartstyle+xml"/>
  <Override PartName="/xl/charts/colors12.xml" ContentType="application/vnd.ms-office.chartcolorstyle+xml"/>
  <Override PartName="/xl/tables/table13.xml" ContentType="application/vnd.openxmlformats-officedocument.spreadsheetml.table+xml"/>
  <Override PartName="/xl/drawings/drawing18.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tables/table14.xml" ContentType="application/vnd.openxmlformats-officedocument.spreadsheetml.table+xml"/>
  <Override PartName="/xl/comments1.xml" ContentType="application/vnd.openxmlformats-officedocument.spreadsheetml.comments+xml"/>
  <Override PartName="/xl/drawings/drawing19.xml" ContentType="application/vnd.openxmlformats-officedocument.drawing+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tables/table15.xml" ContentType="application/vnd.openxmlformats-officedocument.spreadsheetml.table+xml"/>
  <Override PartName="/xl/drawings/drawing21.xml" ContentType="application/vnd.openxmlformats-officedocument.drawing+xml"/>
  <Override PartName="/xl/charts/chart21.xml" ContentType="application/vnd.openxmlformats-officedocument.drawingml.chart+xml"/>
  <Override PartName="/xl/tables/table16.xml" ContentType="application/vnd.openxmlformats-officedocument.spreadsheetml.table+xml"/>
  <Override PartName="/xl/drawings/drawing22.xml" ContentType="application/vnd.openxmlformats-officedocument.drawing+xml"/>
  <Override PartName="/xl/charts/chart22.xml" ContentType="application/vnd.openxmlformats-officedocument.drawingml.chart+xml"/>
  <Override PartName="/xl/tables/table17.xml" ContentType="application/vnd.openxmlformats-officedocument.spreadsheetml.table+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charts/style16.xml" ContentType="application/vnd.ms-office.chartstyle+xml"/>
  <Override PartName="/xl/charts/colors16.xml" ContentType="application/vnd.ms-office.chartcolorstyle+xml"/>
  <Override PartName="/xl/charts/chart25.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5.xml" ContentType="application/vnd.openxmlformats-officedocument.drawing+xml"/>
  <Override PartName="/xl/charts/chart26.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6.xml" ContentType="application/vnd.openxmlformats-officedocument.drawing+xml"/>
  <Override PartName="/xl/charts/chart27.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7.xml" ContentType="application/vnd.openxmlformats-officedocument.drawing+xml"/>
  <Override PartName="/xl/charts/chart28.xml" ContentType="application/vnd.openxmlformats-officedocument.drawingml.chart+xml"/>
  <Override PartName="/xl/charts/style20.xml" ContentType="application/vnd.ms-office.chartstyle+xml"/>
  <Override PartName="/xl/charts/colors20.xml" ContentType="application/vnd.ms-office.chartcolorsty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vsrvmmh\vmmh\ISD\מסמכים משותפים - 8\מבט סטטיסטי\2024\קבצים לאתר\"/>
    </mc:Choice>
  </mc:AlternateContent>
  <bookViews>
    <workbookView xWindow="0" yWindow="0" windowWidth="28800" windowHeight="11805" tabRatio="916" firstSheet="1" activeTab="1"/>
  </bookViews>
  <sheets>
    <sheet name="נתונים ג'-1" sheetId="109" r:id="rId1"/>
    <sheet name="איור ג'-1" sheetId="110" r:id="rId2"/>
    <sheet name="נתונים ג'-2" sheetId="100" r:id="rId3"/>
    <sheet name="איור ג'-2" sheetId="102" r:id="rId4"/>
    <sheet name="נתונים ג'-3" sheetId="157" r:id="rId5"/>
    <sheet name="איור ג'-3" sheetId="158" r:id="rId6"/>
    <sheet name="נתונים ג'-4" sheetId="115" r:id="rId7"/>
    <sheet name="איור ג'-4" sheetId="116" r:id="rId8"/>
    <sheet name="נתונים ג'-5" sheetId="111" r:id="rId9"/>
    <sheet name="איור ג'-5" sheetId="112" r:id="rId10"/>
    <sheet name="נתונים ג'-6" sheetId="113" r:id="rId11"/>
    <sheet name="איור ג'-6" sheetId="114" r:id="rId12"/>
    <sheet name="נתונים ג'-7" sheetId="141" r:id="rId13"/>
    <sheet name="איור ג'-7" sheetId="142" r:id="rId14"/>
    <sheet name="נתונים ג'-8" sheetId="1" r:id="rId15"/>
    <sheet name="איור ג'-8" sheetId="2" r:id="rId16"/>
    <sheet name="נתונים ג'-9" sheetId="94" r:id="rId17"/>
    <sheet name="איור ג'-9" sheetId="95" r:id="rId18"/>
    <sheet name="נתונים ג'-3.1" sheetId="150" state="hidden" r:id="rId19"/>
    <sheet name="נתונים ג'-10" sheetId="96" r:id="rId20"/>
    <sheet name="איור ג'-10" sheetId="97" r:id="rId21"/>
    <sheet name="נתונים ג'-11" sheetId="103" r:id="rId22"/>
    <sheet name="איור ג'-11" sheetId="104" r:id="rId23"/>
    <sheet name="נתונים ג'-12" sheetId="160" r:id="rId24"/>
    <sheet name="איור ג'-12" sheetId="159" r:id="rId25"/>
    <sheet name="נתונים ג'-13" sheetId="98" r:id="rId26"/>
    <sheet name="איור ג'-13" sheetId="99" r:id="rId27"/>
    <sheet name="נתונים ג'-14" sheetId="162" r:id="rId28"/>
    <sheet name="איור ג'-14" sheetId="161" r:id="rId29"/>
    <sheet name="נתונים ג'-15" sheetId="105" r:id="rId30"/>
    <sheet name="איור ג'-15" sheetId="106" r:id="rId31"/>
    <sheet name="נתונים ג'-16 " sheetId="147" r:id="rId32"/>
    <sheet name="איור ג'-16 " sheetId="149" r:id="rId33"/>
    <sheet name="נתונים ג'-17" sheetId="145" r:id="rId34"/>
    <sheet name="איור ג'-17" sheetId="146" r:id="rId35"/>
    <sheet name="נתונים ג'-18" sheetId="120" r:id="rId36"/>
    <sheet name="איור ג'-18" sheetId="121" r:id="rId37"/>
    <sheet name="נתונים ג'-19" sheetId="122" r:id="rId38"/>
    <sheet name="איור ג'-19" sheetId="123" r:id="rId39"/>
    <sheet name="נתונים ג'-20" sheetId="124" r:id="rId40"/>
    <sheet name="איור ג'-20" sheetId="125" r:id="rId41"/>
    <sheet name="נתונים ג'-21" sheetId="130" r:id="rId42"/>
    <sheet name="איור ג'-21 " sheetId="133" r:id="rId43"/>
    <sheet name="נתונים ג'-22" sheetId="163" r:id="rId44"/>
    <sheet name="איור ג'-22" sheetId="165" r:id="rId45"/>
    <sheet name="נתונים ג'-23" sheetId="153" r:id="rId46"/>
    <sheet name="איור ג'-23" sheetId="152" r:id="rId47"/>
    <sheet name="נתונים ג'-24" sheetId="128" r:id="rId48"/>
    <sheet name="איור ג'-24" sheetId="129" r:id="rId49"/>
    <sheet name="מצבת הנכסים וההתחייבויות" sheetId="134" r:id="rId50"/>
  </sheets>
  <definedNames>
    <definedName name="_xlnm.Print_Area" localSheetId="49">'מצבת הנכסים וההתחייבויות'!$A$1:$G$32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98" l="1"/>
  <c r="D12" i="98"/>
  <c r="E12" i="98"/>
  <c r="F12" i="98"/>
  <c r="G12" i="98"/>
  <c r="H12" i="98"/>
  <c r="I12" i="98"/>
  <c r="J12" i="98"/>
  <c r="K12" i="98"/>
  <c r="L12" i="98"/>
  <c r="B12" i="98"/>
  <c r="N2" i="115" l="1"/>
  <c r="P3" i="94" l="1"/>
  <c r="P2" i="94"/>
  <c r="X5" i="128"/>
  <c r="Y5" i="128"/>
  <c r="Y5" i="153"/>
  <c r="N5" i="94"/>
  <c r="M7" i="1"/>
  <c r="L5" i="1"/>
  <c r="M5" i="1"/>
  <c r="L3" i="115"/>
  <c r="B12" i="100"/>
  <c r="B13" i="100"/>
  <c r="B14" i="100"/>
  <c r="B15" i="100"/>
  <c r="B11" i="100"/>
  <c r="N6" i="100"/>
  <c r="C5" i="153" l="1"/>
  <c r="D5" i="153"/>
  <c r="E5" i="153"/>
  <c r="F5" i="153"/>
  <c r="G5" i="153"/>
  <c r="H5" i="153"/>
  <c r="I5" i="153"/>
  <c r="J5" i="153"/>
  <c r="K5" i="153"/>
  <c r="L5" i="153"/>
  <c r="M5" i="153"/>
  <c r="N5" i="153"/>
  <c r="O5" i="153"/>
  <c r="P5" i="153"/>
  <c r="Q5" i="153"/>
  <c r="R5" i="153"/>
  <c r="S5" i="153"/>
  <c r="T5" i="153"/>
  <c r="U5" i="153"/>
  <c r="V5" i="153"/>
  <c r="W5" i="153"/>
  <c r="X5" i="153"/>
  <c r="B5" i="153"/>
  <c r="B5" i="128" l="1"/>
  <c r="C5" i="128"/>
  <c r="D5" i="128"/>
  <c r="E5" i="128"/>
  <c r="F5" i="128"/>
  <c r="G5" i="128"/>
  <c r="H5" i="128"/>
  <c r="I5" i="128"/>
  <c r="J5" i="128"/>
  <c r="K5" i="128"/>
  <c r="L5" i="128"/>
  <c r="M5" i="128"/>
  <c r="N5" i="128"/>
  <c r="O5" i="128"/>
  <c r="P5" i="128"/>
  <c r="Q5" i="128"/>
  <c r="R5" i="128"/>
  <c r="S5" i="128"/>
  <c r="T5" i="128"/>
  <c r="U5" i="128"/>
  <c r="V5" i="128"/>
  <c r="W5" i="128"/>
  <c r="Z4" i="128"/>
  <c r="AA4" i="128"/>
  <c r="AA3" i="128"/>
  <c r="Z3" i="128"/>
  <c r="Z5" i="128" l="1"/>
  <c r="AA5" i="128"/>
  <c r="M4" i="115" l="1"/>
  <c r="N4" i="115"/>
  <c r="M5" i="115"/>
  <c r="N5" i="115"/>
  <c r="M2" i="115"/>
  <c r="N3" i="115"/>
  <c r="M3" i="115"/>
  <c r="F24" i="122" l="1"/>
  <c r="B23" i="122" l="1"/>
  <c r="F23" i="122" s="1"/>
  <c r="F22" i="122"/>
  <c r="F21" i="122"/>
  <c r="F20" i="122"/>
  <c r="E5" i="150"/>
  <c r="E4" i="150"/>
  <c r="E3" i="150"/>
  <c r="E2" i="150"/>
  <c r="M5" i="94"/>
  <c r="L5" i="94"/>
  <c r="K5" i="94"/>
  <c r="J5" i="94"/>
  <c r="K7" i="1"/>
  <c r="J7" i="1"/>
  <c r="I7" i="1"/>
  <c r="H7" i="1"/>
  <c r="G7" i="1"/>
  <c r="F7" i="1"/>
  <c r="E7" i="1"/>
  <c r="D7" i="1"/>
  <c r="C7" i="1"/>
  <c r="B7" i="1"/>
  <c r="K5" i="1"/>
  <c r="J5" i="1"/>
  <c r="I5" i="1"/>
  <c r="I4" i="111"/>
  <c r="H4" i="111"/>
  <c r="G4" i="111"/>
  <c r="F4" i="111"/>
  <c r="E4" i="111"/>
  <c r="D4" i="111"/>
  <c r="C4" i="111"/>
  <c r="B4" i="111"/>
  <c r="K6" i="115"/>
  <c r="M5" i="100"/>
  <c r="L5" i="100"/>
  <c r="K5" i="100"/>
  <c r="J5" i="100"/>
  <c r="E14" i="109"/>
  <c r="E13" i="109"/>
  <c r="E12" i="109"/>
  <c r="E11" i="109"/>
  <c r="E10" i="109"/>
</calcChain>
</file>

<file path=xl/comments1.xml><?xml version="1.0" encoding="utf-8"?>
<comments xmlns="http://schemas.openxmlformats.org/spreadsheetml/2006/main">
  <authors>
    <author>הנאדי עזאם</author>
  </authors>
  <commentList>
    <comment ref="A3" authorId="0" shapeId="0">
      <text>
        <r>
          <rPr>
            <b/>
            <sz val="9"/>
            <color indexed="81"/>
            <rFont val="Tahoma"/>
            <family val="2"/>
          </rPr>
          <t>הנאדי עזאם:</t>
        </r>
        <r>
          <rPr>
            <sz val="9"/>
            <color indexed="81"/>
            <rFont val="Tahoma"/>
            <family val="2"/>
          </rPr>
          <t xml:space="preserve">
ללא מקרקעין</t>
        </r>
      </text>
    </comment>
  </commentList>
</comments>
</file>

<file path=xl/sharedStrings.xml><?xml version="1.0" encoding="utf-8"?>
<sst xmlns="http://schemas.openxmlformats.org/spreadsheetml/2006/main" count="578" uniqueCount="185">
  <si>
    <t>2012</t>
  </si>
  <si>
    <t>2013</t>
  </si>
  <si>
    <t>2014</t>
  </si>
  <si>
    <t>2015</t>
  </si>
  <si>
    <t>2016</t>
  </si>
  <si>
    <t>2018</t>
  </si>
  <si>
    <t>השקעות ישירות</t>
  </si>
  <si>
    <t>השקעות פיננסיות בני"ע סחירים</t>
  </si>
  <si>
    <t>השקעות אחרות</t>
  </si>
  <si>
    <t>נכסי רזרבה</t>
  </si>
  <si>
    <t>2017</t>
  </si>
  <si>
    <t>2019</t>
  </si>
  <si>
    <t>שינוי מחיר</t>
  </si>
  <si>
    <t>הפרשי שער</t>
  </si>
  <si>
    <t>סך השינוי</t>
  </si>
  <si>
    <t>הון מניות</t>
  </si>
  <si>
    <t>אג"ח סחירות</t>
  </si>
  <si>
    <t>השקעות אחרות*</t>
  </si>
  <si>
    <t>נגזרים</t>
  </si>
  <si>
    <t>סך שינוי ביתרת נכסים-ציר ימני</t>
  </si>
  <si>
    <t>מיליוני דולרים</t>
  </si>
  <si>
    <t>השקעות בתיק ניירות ערך למסחר</t>
  </si>
  <si>
    <t>סך נכסי המשק בחו"ל</t>
  </si>
  <si>
    <t>המקור: עיבודי בנק ישראל</t>
  </si>
  <si>
    <t>התאמות אחרות</t>
  </si>
  <si>
    <t>בנקים</t>
  </si>
  <si>
    <t>השקעות אחרות
מיליוני דולרים</t>
  </si>
  <si>
    <t>הלוואות</t>
  </si>
  <si>
    <t>נכסים אחרים</t>
  </si>
  <si>
    <t>אשראי לקוחות</t>
  </si>
  <si>
    <t>פיקדונות בחו"ל</t>
  </si>
  <si>
    <t>מניות</t>
  </si>
  <si>
    <t>סך השינוי-ציר ימני</t>
  </si>
  <si>
    <t>סך כל התחייבויות המשק</t>
  </si>
  <si>
    <t>יתרת ההתחייבויות במכשירי חוב (החוב החיצוני ברוטו)</t>
  </si>
  <si>
    <t xml:space="preserve">תמ"ג שנתי </t>
  </si>
  <si>
    <t>יחס החוב החיצוני ברוטו לתמ"ג (הציר הימני)</t>
  </si>
  <si>
    <t>עודף הנכסים על ההתחייבויות - הציר הימני</t>
  </si>
  <si>
    <t>סך התחייבויות המשק לחו"ל</t>
  </si>
  <si>
    <t>סך הנכסים של המשק בחו"ל</t>
  </si>
  <si>
    <t>תמ"ג</t>
  </si>
  <si>
    <t>עודף הנכסים כאחוז מהתמ"ג</t>
  </si>
  <si>
    <t>יתרת הנכסים במכשירי חוב</t>
  </si>
  <si>
    <t>החוב החיצוני נטו השלילי</t>
  </si>
  <si>
    <t>נתונים במיליארדי דולרים</t>
  </si>
  <si>
    <t>התנועות</t>
  </si>
  <si>
    <t>השינוי במחירים</t>
  </si>
  <si>
    <t>הפרשי שער והתאמות אחרות</t>
  </si>
  <si>
    <t>נכסי המשק</t>
  </si>
  <si>
    <t>מזה:</t>
  </si>
  <si>
    <t xml:space="preserve"> מכשירי חוב*</t>
  </si>
  <si>
    <t>הון מניות ומקרקעין</t>
  </si>
  <si>
    <t>הלוואות בעלים</t>
  </si>
  <si>
    <t xml:space="preserve">הון מניות </t>
  </si>
  <si>
    <t>אג"ח</t>
  </si>
  <si>
    <t>השקעות אחרות בחו"ל</t>
  </si>
  <si>
    <t>מכשירים נגזרים</t>
  </si>
  <si>
    <t>התחייבויות המשק</t>
  </si>
  <si>
    <t xml:space="preserve"> מכשירי חוב</t>
  </si>
  <si>
    <t xml:space="preserve">השקעות אחרות </t>
  </si>
  <si>
    <t>אשראי ספקים</t>
  </si>
  <si>
    <t>ההתחייבויות נטו**</t>
  </si>
  <si>
    <t xml:space="preserve"> מכשירי חוב נטו</t>
  </si>
  <si>
    <t>*מכשירי חוב: הלוואות בעלים, אג"ח, פיקדונות, הלוואות, אשראי מסחרי ונכסי רזרבה</t>
  </si>
  <si>
    <t>**התחייבויות נטו: התחייבויות בניכוי נכסים</t>
  </si>
  <si>
    <t>פיקדונות תושבי חוץ</t>
  </si>
  <si>
    <t>פיקדונות של בנקים מחו"ל</t>
  </si>
  <si>
    <t>המגזר העסקי</t>
  </si>
  <si>
    <t>משקי הבית</t>
  </si>
  <si>
    <t xml:space="preserve">המקור: נתוני ועיבודי בנק ישראל, משרד האוצר. </t>
  </si>
  <si>
    <t>ניירות ערך סחירים</t>
  </si>
  <si>
    <t>קרנות השקעה ומניות לא סחירות</t>
  </si>
  <si>
    <t>הלוואות לחו"ל ופיקדונות</t>
  </si>
  <si>
    <t>המקור: נתוני ועיבודי בנק ישראל</t>
  </si>
  <si>
    <t xml:space="preserve">המקור: נתוני ועיבודי בנק ישראל </t>
  </si>
  <si>
    <r>
      <t xml:space="preserve">* </t>
    </r>
    <r>
      <rPr>
        <sz val="7"/>
        <color rgb="FF000000"/>
        <rFont val="Arial"/>
        <family val="2"/>
      </rPr>
      <t>יתרת</t>
    </r>
    <r>
      <rPr>
        <sz val="10"/>
        <color rgb="FF000000"/>
        <rFont val="Arial"/>
        <family val="2"/>
      </rPr>
      <t xml:space="preserve"> </t>
    </r>
    <r>
      <rPr>
        <sz val="7"/>
        <color rgb="FF000000"/>
        <rFont val="Arial"/>
        <family val="2"/>
      </rPr>
      <t>ההשקעות האחרות כוללת את יתרת המכשירים הנגזרים</t>
    </r>
  </si>
  <si>
    <t>2022</t>
  </si>
  <si>
    <t>השקעות בתיק ניירות הערך למסחר</t>
  </si>
  <si>
    <t>השקעות ישירות בחו"ל</t>
  </si>
  <si>
    <t xml:space="preserve">השקעות בתיק ניירות הערך למסחר </t>
  </si>
  <si>
    <t>2020</t>
  </si>
  <si>
    <t>2021</t>
  </si>
  <si>
    <t xml:space="preserve"> </t>
  </si>
  <si>
    <t>מיליארדי דולר</t>
  </si>
  <si>
    <r>
      <t xml:space="preserve">* </t>
    </r>
    <r>
      <rPr>
        <sz val="9"/>
        <color theme="1"/>
        <rFont val="Arial"/>
        <family val="2"/>
        <charset val="177"/>
        <scheme val="minor"/>
      </rPr>
      <t>יתרת</t>
    </r>
    <r>
      <rPr>
        <sz val="11"/>
        <color theme="1"/>
        <rFont val="Arial"/>
        <family val="2"/>
        <charset val="177"/>
        <scheme val="minor"/>
      </rPr>
      <t xml:space="preserve"> </t>
    </r>
    <r>
      <rPr>
        <sz val="9"/>
        <color theme="1"/>
        <rFont val="Arial"/>
        <family val="2"/>
        <charset val="177"/>
        <scheme val="minor"/>
      </rPr>
      <t>ההשקעות האחרות כוללת את יתרת המכשירים הנגזרים.</t>
    </r>
  </si>
  <si>
    <t>פקדונות תושבי ישראל (כולל בנקים)</t>
  </si>
  <si>
    <t>פקדונות תושבי חוץ ובנקים מחו"ל</t>
  </si>
  <si>
    <t>השקעות ישירות של תו"ח בישראל</t>
  </si>
  <si>
    <t>השקעות ישירות של תו"ח בישראל - הון מניות</t>
  </si>
  <si>
    <t>רווחים שלא חולקו</t>
  </si>
  <si>
    <t>תקבול נטו במיליוני דולרים</t>
  </si>
  <si>
    <t>השקעות נטו</t>
  </si>
  <si>
    <t>הגופים המוסדיים</t>
  </si>
  <si>
    <t xml:space="preserve">סך השקעות במניות  </t>
  </si>
  <si>
    <t xml:space="preserve">סך השקעות באג"ח </t>
  </si>
  <si>
    <t xml:space="preserve">המקור: נתונים ועיבודים של בנק ישראל </t>
  </si>
  <si>
    <t>השקעות ישירות של תושבי ישראל בחו"ל</t>
  </si>
  <si>
    <t>** אומדן המתבסס על נתונים חודשיים חלקיים</t>
  </si>
  <si>
    <t>* אומדן המתבסס על נתונים חודשיים חלקיים</t>
  </si>
  <si>
    <t>איור ג'-1: יתרת ההתחייבויות של המשק לחו"ל, לפי סוגי השקעה</t>
  </si>
  <si>
    <t>איור ג'-2: הגורמים לשינוי ביתרת ההתחייבויות של המשק מול חו"ל</t>
  </si>
  <si>
    <t xml:space="preserve">סך הכל השקעות פיננסיות בני"ע סחירים </t>
  </si>
  <si>
    <t>הייטק סה"כ</t>
  </si>
  <si>
    <t>הייטק הון מניות</t>
  </si>
  <si>
    <t>הייטק רווחים</t>
  </si>
  <si>
    <t>אג"ח (כולל מק"ם)</t>
  </si>
  <si>
    <t>2023</t>
  </si>
  <si>
    <t>השקעות בתיק ניירות ערך למסחר - אג"ח</t>
  </si>
  <si>
    <t>השקעות ישירות נטו</t>
  </si>
  <si>
    <t>השקעות נטו בתיק ניירות ערך למסחר</t>
  </si>
  <si>
    <t>השקעות אחרות נטו</t>
  </si>
  <si>
    <t>לפני קורונה</t>
  </si>
  <si>
    <t>אחרי קורונה</t>
  </si>
  <si>
    <t>יתרת רזרבות מטבע חוץ של ישראל</t>
  </si>
  <si>
    <t>היתרה לסוף שנת 2023</t>
  </si>
  <si>
    <t>איור ג'-10: יתרת ההשקעות בתיק ניירות הערך למסחר של תושבי ישראל בחו"ל, לפי מכשירים</t>
  </si>
  <si>
    <t>איור ג'-9: הגורמים לשינוי ביתרת הנכסים של המשק בחו"ל</t>
  </si>
  <si>
    <t>איור ג'-8: יתרת הנכסים של המשק בחו"ל ושינוי ביתרה</t>
  </si>
  <si>
    <t xml:space="preserve">איור ג'-7: השקעות אחרות של תושבי חוץ במשק, לפי מכשיר </t>
  </si>
  <si>
    <t>איור ג'-4: השקעות ישירות בהון של תושבי חוץ בחברות ישראליות , לפי סוג השקעה</t>
  </si>
  <si>
    <t>איור ג'-3: השקעות נטו של תושבי חוץ בישראל , לפי סוג השקעה</t>
  </si>
  <si>
    <t>Q3/2024</t>
  </si>
  <si>
    <t xml:space="preserve">שנים 2024-2015 מיליארדי דולרים </t>
  </si>
  <si>
    <t>Q1/2024</t>
  </si>
  <si>
    <t>Q2/2024</t>
  </si>
  <si>
    <t>Q4/2024</t>
  </si>
  <si>
    <t>אג"ח סחירות ממשלתיות בחו"ל</t>
  </si>
  <si>
    <t>השקעות בתיק ניירות ערך סחירים בחו"ל</t>
  </si>
  <si>
    <t>השקעות בתיק ניירות ערך סחירים בישראל</t>
  </si>
  <si>
    <t>אג"ח סחירות ממשלתיות בת"א (כולל מק"ם)</t>
  </si>
  <si>
    <t>איור ג'-13:  פעילות הגופים המוסדיים מול חו"ל</t>
  </si>
  <si>
    <t>מניות סחירות בחו"ל</t>
  </si>
  <si>
    <t>איור ג'-6: השקעות של תושבי חוץ בתיק ניירות ערך למסחר, לפי מקום סחירות</t>
  </si>
  <si>
    <t>איור ג'-5: השקעות של תושבי חוץ בתיק ניירות ערך למסחר, לפי מכשיר</t>
  </si>
  <si>
    <t>איור ג'-12: השקעות באג"ח בתיק ניירות הערך למסחר של תושבי ישראל בחו"ל,  לפי מגזר</t>
  </si>
  <si>
    <t>איור ג'-11: השקעות במניות בתיק ניירות הערך למסחר של תושבי ישראל בחו"ל,לפי מגזר</t>
  </si>
  <si>
    <t>משקי בית</t>
  </si>
  <si>
    <t>סך השקעות של משקי הבית בחו"ל</t>
  </si>
  <si>
    <t>איור ג'-20: עודף הנכסים על ההתחייבויות במכשירי חוב בלבד (החוב החיצוני נטו השלילי)</t>
  </si>
  <si>
    <t>איור ג'-19: עודף הנכסים (+) על ההתחייבויות של המשק מול חו"ל</t>
  </si>
  <si>
    <t>איור ג'-18: יתרת החוב החיצוני ברוטו ויחס החוב החיצוני לתוצר של המשק</t>
  </si>
  <si>
    <t>איור ג'-17: יתרת רזרבות מט"ח של המשק</t>
  </si>
  <si>
    <t>איור ג'-16: השקעות ישירות בהון של תושבי ישראל בחו"ל, לפי סוג השקעה</t>
  </si>
  <si>
    <t>איור ג'-15:  השקעות אחרות של תושבי ישראל בחו"ל לפי מכשירים</t>
  </si>
  <si>
    <t>מניות סחירות בת"א</t>
  </si>
  <si>
    <t>השקעות תושבי חוץ במניות*, לפי מקום מסחר</t>
  </si>
  <si>
    <t>שנים 2024-2015 מיליארדי דולרים</t>
  </si>
  <si>
    <t>איור ג'-22: השקעות של תושבי חוץ באג"ח ממשלתיות, לפי מקום מסחר</t>
  </si>
  <si>
    <t>השקעות של תושבי חוץ באג"ח ממשלתיות, לפי מקום מסחר</t>
  </si>
  <si>
    <t>יתרת השקעות של תושבי חוץ באג"ח ממשלתיות, לפי מקום מסחר</t>
  </si>
  <si>
    <t>השקעות אחרות (כולל פיקדונות)</t>
  </si>
  <si>
    <t>* השקעות בתיק ניירות ערך למסחר</t>
  </si>
  <si>
    <t xml:space="preserve">* השקעות בתיק ניירות ערך למסחר </t>
  </si>
  <si>
    <t>יתרת השקעות במניות</t>
  </si>
  <si>
    <t>יתרת השקעה באג"ח סחירות ממשלתיות ומק"ם</t>
  </si>
  <si>
    <t>יתרת השקעה באג"ח סחירות פרטיות</t>
  </si>
  <si>
    <t>אג"ח ממשלתיות ומק"ם</t>
  </si>
  <si>
    <t>אג"ח פרטיות</t>
  </si>
  <si>
    <t>סך השקעות בתיק ניירות ערך למסחר</t>
  </si>
  <si>
    <t>סך השקעות תושבי חוץ במניות</t>
  </si>
  <si>
    <t>איור ג'-21: השקעות של תושבי חוץ במניות* ישראליות סחירות, לפי מקום מסחר</t>
  </si>
  <si>
    <t>גורמי שינוי ביתרה 2023-2024</t>
  </si>
  <si>
    <t>שינויי מחיר</t>
  </si>
  <si>
    <t xml:space="preserve">איור ג'-21:  יתרת השקעה של תושבי חוץ בתיק ניירות ערך למסחר לפי מכשיר וגורמים לשינוי ביתרת התיק </t>
  </si>
  <si>
    <t xml:space="preserve">Q3 </t>
  </si>
  <si>
    <t xml:space="preserve">Q2 </t>
  </si>
  <si>
    <t xml:space="preserve">Q1 </t>
  </si>
  <si>
    <t xml:space="preserve">Q4 </t>
  </si>
  <si>
    <t>Q3</t>
  </si>
  <si>
    <t>Q4</t>
  </si>
  <si>
    <t>Q1</t>
  </si>
  <si>
    <t>2024</t>
  </si>
  <si>
    <t xml:space="preserve">איור ג'-14: : פעילות משקי בית* מול חו"ל </t>
  </si>
  <si>
    <t>*כולל קרנות נאמנות</t>
  </si>
  <si>
    <t>היתרה לסוף שנת 2024</t>
  </si>
  <si>
    <t>מקרקעין</t>
  </si>
  <si>
    <t>הון חדש</t>
  </si>
  <si>
    <t xml:space="preserve">סך השקעות הגופים המוסדיים </t>
  </si>
  <si>
    <t xml:space="preserve">2024-2015, מיליארדי דולרים </t>
  </si>
  <si>
    <t>אג"ח סחירות ממשלתיות בת"א (כולל מק"מ)</t>
  </si>
  <si>
    <t>סך השקעות תושבי חוץ באג"ח ממשלתיות ומק"מ</t>
  </si>
  <si>
    <t xml:space="preserve">שנים 2024-2015, מיליארדי דולרים </t>
  </si>
  <si>
    <t>2024-2015, מיליארדי דולרים</t>
  </si>
  <si>
    <t>2024, מיליארדי דולרים</t>
  </si>
  <si>
    <t>איור ג'-22: יתרת השקעה של תושבי חוץ באג"ח ממשלתיות, לפי מקום מסחר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</si>
</sst>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1" formatCode="_(* #,##0_);_(* \(#,##0\);_(* &quot;-&quot;_);_(@_)"/>
    <numFmt numFmtId="44" formatCode="_(&quot;₪&quot;* #,##0.00_);_(&quot;₪&quot;* \(#,##0.00\);_(&quot;₪&quot;* &quot;-&quot;??_);_(@_)"/>
    <numFmt numFmtId="43" formatCode="_(* #,##0.00_);_(* \(#,##0.00\);_(* &quot;-&quot;??_);_(@_)"/>
    <numFmt numFmtId="164" formatCode="#,##0.0"/>
    <numFmt numFmtId="165" formatCode="_-* #,##0.00_-;_-* #,##0.00\-;_-* &quot;-&quot;??_-;_-@_-"/>
    <numFmt numFmtId="166" formatCode="#,##0\ [$€-1];[Red]\-#,##0\ [$€-1]"/>
    <numFmt numFmtId="167" formatCode="#,##0;\(#,##0\);"/>
    <numFmt numFmtId="168" formatCode="&quot;$&quot;#,##0_);\(&quot;$&quot;#,##0\)"/>
    <numFmt numFmtId="169" formatCode="#,##0_%_);\(#,##0\)_%;#,##0_%_);@_%_)"/>
    <numFmt numFmtId="170" formatCode="&quot;$&quot;#,##0_%_);\(&quot;$&quot;#,##0\)_%;&quot;$&quot;#,##0_%_);@_%_)"/>
    <numFmt numFmtId="171" formatCode="&quot;$&quot;#,##0.00_%_);\(&quot;$&quot;#,##0.00\)_%;&quot;$&quot;#,##0.00_%_);@_%_)"/>
    <numFmt numFmtId="172" formatCode="0.0000"/>
    <numFmt numFmtId="173" formatCode="m/d/yy_%_)"/>
    <numFmt numFmtId="174" formatCode="0_%_);\(0\)_%;0_%_);@_%_)"/>
    <numFmt numFmtId="175" formatCode="_ [$€]\ * #,##0.00_ ;_ [$€]\ * \-#,##0.00_ ;_ [$€]\ * &quot;-&quot;??_ ;_ @_ "/>
    <numFmt numFmtId="176" formatCode="0.0\%_);\(0.0\%\);0.0\%_);@_%_)"/>
    <numFmt numFmtId="177" formatCode="_-* #,##0.00\ _€_-;\-* #,##0.00\ _€_-;_-* &quot;-&quot;??\ _€_-;_-@_-"/>
    <numFmt numFmtId="178" formatCode="0.0\x_)_);&quot;NM&quot;_x_)_);0.0\x_)_);@_%_)"/>
    <numFmt numFmtId="179" formatCode="[$-413]mmm/yy;@"/>
    <numFmt numFmtId="180" formatCode="[$-413]d/mmm/yy;@"/>
    <numFmt numFmtId="181" formatCode="_(* #,##0_);_(* \(#,##0\);_(* &quot;-&quot;??_);_(@_)"/>
    <numFmt numFmtId="182" formatCode="_ * #,##0_ ;_ * \-#,##0_ ;_ * &quot;-&quot;??_ ;_ @_ "/>
    <numFmt numFmtId="183" formatCode="_ * #,##0.0_ ;_ * \-#,##0.0_ ;_ * &quot;-&quot;??_ ;_ @_ "/>
    <numFmt numFmtId="184" formatCode="0.0%"/>
    <numFmt numFmtId="185" formatCode="0.0"/>
    <numFmt numFmtId="186" formatCode="General_)"/>
    <numFmt numFmtId="187" formatCode="#,##0;&quot;-&quot;#,##0"/>
  </numFmts>
  <fonts count="147">
    <font>
      <sz val="11"/>
      <color theme="1"/>
      <name val="Arial"/>
      <family val="2"/>
      <charset val="177"/>
      <scheme val="minor"/>
    </font>
    <font>
      <sz val="11"/>
      <color theme="1"/>
      <name val="Arial"/>
      <family val="2"/>
      <charset val="177"/>
      <scheme val="minor"/>
    </font>
    <font>
      <sz val="10"/>
      <name val="Arial"/>
      <family val="2"/>
    </font>
    <font>
      <b/>
      <sz val="10"/>
      <name val="Arial"/>
      <family val="2"/>
    </font>
    <font>
      <b/>
      <sz val="11"/>
      <name val="Arial"/>
      <family val="2"/>
    </font>
    <font>
      <sz val="11"/>
      <color theme="1"/>
      <name val="Arial"/>
      <family val="2"/>
      <scheme val="minor"/>
    </font>
    <font>
      <sz val="10"/>
      <color theme="1"/>
      <name val="Tahoma"/>
      <family val="2"/>
    </font>
    <font>
      <sz val="11"/>
      <color theme="1"/>
      <name val="Calibri"/>
      <family val="2"/>
    </font>
    <font>
      <sz val="11"/>
      <color indexed="8"/>
      <name val="Czcionka tekstu podstawowego"/>
      <family val="2"/>
      <charset val="238"/>
    </font>
    <font>
      <sz val="11"/>
      <color indexed="8"/>
      <name val="Calibri"/>
      <family val="2"/>
    </font>
    <font>
      <sz val="11"/>
      <color indexed="8"/>
      <name val="Arial"/>
      <family val="2"/>
      <charset val="177"/>
    </font>
    <font>
      <sz val="11"/>
      <color indexed="9"/>
      <name val="Czcionka tekstu podstawowego"/>
      <family val="2"/>
      <charset val="238"/>
    </font>
    <font>
      <sz val="11"/>
      <color indexed="9"/>
      <name val="Calibri"/>
      <family val="2"/>
    </font>
    <font>
      <sz val="11"/>
      <color indexed="9"/>
      <name val="Arial"/>
      <family val="2"/>
      <charset val="177"/>
    </font>
    <font>
      <sz val="11"/>
      <name val="Arial"/>
      <family val="2"/>
    </font>
    <font>
      <sz val="10"/>
      <name val="Arial"/>
      <family val="2"/>
      <charset val="162"/>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imes New Roman"/>
      <family val="1"/>
    </font>
    <font>
      <sz val="8"/>
      <name val="Palatino"/>
      <family val="1"/>
      <charset val="177"/>
    </font>
    <font>
      <sz val="12"/>
      <color indexed="22"/>
      <name val="Arial (Hebrew)"/>
      <family val="2"/>
      <charset val="177"/>
    </font>
    <font>
      <sz val="10"/>
      <color theme="1"/>
      <name val="Arial"/>
      <family val="2"/>
      <charset val="177"/>
      <scheme val="minor"/>
    </font>
    <font>
      <sz val="11"/>
      <color indexed="62"/>
      <name val="Czcionka tekstu podstawowego"/>
      <family val="2"/>
      <charset val="238"/>
    </font>
    <font>
      <b/>
      <sz val="11"/>
      <color indexed="63"/>
      <name val="Czcionka tekstu podstawowego"/>
      <family val="2"/>
      <charset val="238"/>
    </font>
    <font>
      <sz val="12"/>
      <color indexed="24"/>
      <name val="Pi-Barak-Light"/>
      <charset val="177"/>
    </font>
    <font>
      <sz val="11"/>
      <color indexed="17"/>
      <name val="Czcionka tekstu podstawowego"/>
      <family val="2"/>
      <charset val="238"/>
    </font>
    <font>
      <sz val="11"/>
      <color indexed="62"/>
      <name val="Calibri"/>
      <family val="2"/>
    </font>
    <font>
      <sz val="18"/>
      <color indexed="24"/>
      <name val="Pi-Barak-Light"/>
      <charset val="177"/>
    </font>
    <font>
      <sz val="8"/>
      <color indexed="24"/>
      <name val="Pi-Barak-Light"/>
      <charset val="177"/>
    </font>
    <font>
      <i/>
      <sz val="12"/>
      <color indexed="24"/>
      <name val="Pi-Barak-Light"/>
      <charset val="177"/>
    </font>
    <font>
      <sz val="12"/>
      <color indexed="24"/>
      <name val="Pi-David"/>
      <charset val="177"/>
    </font>
    <font>
      <sz val="18"/>
      <color indexed="24"/>
      <name val="Pi-David"/>
      <charset val="177"/>
    </font>
    <font>
      <sz val="8"/>
      <color indexed="24"/>
      <name val="Pi-David"/>
      <charset val="177"/>
    </font>
    <font>
      <i/>
      <sz val="12"/>
      <color indexed="24"/>
      <name val="Pi-David"/>
      <charset val="177"/>
    </font>
    <font>
      <sz val="7"/>
      <name val="Palatino"/>
      <family val="1"/>
      <charset val="177"/>
    </font>
    <font>
      <sz val="6"/>
      <color indexed="16"/>
      <name val="Palatino"/>
      <family val="1"/>
      <charset val="177"/>
    </font>
    <font>
      <b/>
      <sz val="18"/>
      <color indexed="24"/>
      <name val="Pi-Barak-Light"/>
      <charset val="177"/>
    </font>
    <font>
      <b/>
      <sz val="12"/>
      <color indexed="24"/>
      <name val="Pi-Barak-Light"/>
      <charset val="177"/>
    </font>
    <font>
      <sz val="11"/>
      <color indexed="20"/>
      <name val="Calibri"/>
      <family val="2"/>
    </font>
    <font>
      <sz val="11"/>
      <color indexed="52"/>
      <name val="Czcionka tekstu podstawowego"/>
      <family val="2"/>
      <charset val="238"/>
    </font>
    <font>
      <b/>
      <sz val="11"/>
      <color indexed="9"/>
      <name val="Czcionka tekstu podstawowego"/>
      <family val="2"/>
      <charset val="238"/>
    </font>
    <font>
      <sz val="12"/>
      <color indexed="22"/>
      <name val="David"/>
      <family val="2"/>
      <charset val="177"/>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alibri"/>
      <family val="2"/>
    </font>
    <font>
      <sz val="11"/>
      <color indexed="60"/>
      <name val="Czcionka tekstu podstawowego"/>
      <family val="2"/>
      <charset val="238"/>
    </font>
    <font>
      <sz val="8"/>
      <name val="Arial"/>
      <family val="2"/>
    </font>
    <font>
      <b/>
      <sz val="11"/>
      <color indexed="52"/>
      <name val="Czcionka tekstu podstawowego"/>
      <family val="2"/>
      <charset val="238"/>
    </font>
    <font>
      <sz val="11"/>
      <color indexed="8"/>
      <name val="Times New Roman"/>
      <family val="1"/>
      <charset val="177"/>
    </font>
    <font>
      <b/>
      <i/>
      <sz val="11"/>
      <color indexed="8"/>
      <name val="Times New Roman"/>
      <family val="1"/>
      <charset val="177"/>
    </font>
    <font>
      <b/>
      <sz val="11"/>
      <color indexed="16"/>
      <name val="Times New Roman"/>
      <family val="1"/>
      <charset val="177"/>
    </font>
    <font>
      <b/>
      <sz val="22"/>
      <color indexed="8"/>
      <name val="Times New Roman"/>
      <family val="1"/>
      <charset val="177"/>
    </font>
    <font>
      <b/>
      <sz val="11"/>
      <color indexed="63"/>
      <name val="Arial"/>
      <family val="2"/>
      <charset val="177"/>
    </font>
    <font>
      <sz val="10"/>
      <color indexed="16"/>
      <name val="Helvetica-Black"/>
      <charset val="177"/>
    </font>
    <font>
      <sz val="11"/>
      <color indexed="8"/>
      <name val="Arial"/>
      <family val="2"/>
    </font>
    <font>
      <sz val="11"/>
      <color indexed="8"/>
      <name val="Calibri"/>
      <family val="2"/>
      <charset val="177"/>
    </font>
    <font>
      <b/>
      <sz val="11"/>
      <color indexed="63"/>
      <name val="Calibri"/>
      <family val="2"/>
    </font>
    <font>
      <b/>
      <sz val="11"/>
      <color indexed="8"/>
      <name val="Czcionka tekstu podstawowego"/>
      <family val="2"/>
      <charset val="238"/>
    </font>
    <font>
      <b/>
      <sz val="9"/>
      <name val="Palatino"/>
      <family val="1"/>
      <charset val="177"/>
    </font>
    <font>
      <sz val="9"/>
      <color indexed="21"/>
      <name val="Helvetica-Black"/>
      <charset val="177"/>
    </font>
    <font>
      <sz val="9"/>
      <name val="Helvetica-Black"/>
      <charset val="177"/>
    </font>
    <font>
      <i/>
      <sz val="11"/>
      <color indexed="23"/>
      <name val="Czcionka tekstu podstawowego"/>
      <family val="2"/>
      <charset val="238"/>
    </font>
    <font>
      <sz val="11"/>
      <color indexed="10"/>
      <name val="Czcionka tekstu podstawowego"/>
      <family val="2"/>
      <charset val="238"/>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8"/>
      <color indexed="56"/>
      <name val="Cambria"/>
      <family val="2"/>
      <charset val="238"/>
    </font>
    <font>
      <sz val="11"/>
      <color indexed="20"/>
      <name val="Czcionka tekstu podstawowego"/>
      <family val="2"/>
      <charset val="238"/>
    </font>
    <font>
      <sz val="10"/>
      <color indexed="8"/>
      <name val="Miriam"/>
      <family val="2"/>
      <charset val="177"/>
    </font>
    <font>
      <b/>
      <sz val="11"/>
      <color indexed="52"/>
      <name val="Arial"/>
      <family val="2"/>
      <charset val="177"/>
    </font>
    <font>
      <sz val="11"/>
      <color indexed="17"/>
      <name val="Arial"/>
      <family val="2"/>
      <charset val="177"/>
    </font>
    <font>
      <sz val="11"/>
      <color indexed="10"/>
      <name val="Arial"/>
      <family val="2"/>
      <charset val="177"/>
    </font>
    <font>
      <i/>
      <sz val="11"/>
      <color indexed="23"/>
      <name val="Arial"/>
      <family val="2"/>
      <charset val="177"/>
    </font>
    <font>
      <sz val="14"/>
      <name val="Miriam"/>
      <family val="2"/>
      <charset val="177"/>
    </font>
    <font>
      <b/>
      <sz val="15"/>
      <color indexed="56"/>
      <name val="Arial"/>
      <family val="2"/>
      <charset val="177"/>
    </font>
    <font>
      <b/>
      <sz val="13"/>
      <color indexed="56"/>
      <name val="Arial"/>
      <family val="2"/>
      <charset val="177"/>
    </font>
    <font>
      <b/>
      <sz val="11"/>
      <color indexed="56"/>
      <name val="Arial"/>
      <family val="2"/>
      <charset val="177"/>
    </font>
    <font>
      <b/>
      <sz val="18"/>
      <color indexed="56"/>
      <name val="Times New Roman"/>
      <family val="2"/>
      <charset val="177"/>
    </font>
    <font>
      <sz val="11"/>
      <color indexed="60"/>
      <name val="Arial"/>
      <family val="2"/>
      <charset val="177"/>
    </font>
    <font>
      <b/>
      <sz val="11"/>
      <color indexed="8"/>
      <name val="Arial"/>
      <family val="2"/>
    </font>
    <font>
      <b/>
      <sz val="11"/>
      <color indexed="8"/>
      <name val="Arial"/>
      <family val="2"/>
      <charset val="177"/>
    </font>
    <font>
      <sz val="11"/>
      <color indexed="62"/>
      <name val="Arial"/>
      <family val="2"/>
      <charset val="177"/>
    </font>
    <font>
      <sz val="11"/>
      <color indexed="20"/>
      <name val="Arial"/>
      <family val="2"/>
      <charset val="177"/>
    </font>
    <font>
      <b/>
      <sz val="11"/>
      <color indexed="9"/>
      <name val="Arial"/>
      <family val="2"/>
      <charset val="177"/>
    </font>
    <font>
      <sz val="11"/>
      <color indexed="52"/>
      <name val="Arial"/>
      <family val="2"/>
      <charset val="177"/>
    </font>
    <font>
      <sz val="12"/>
      <name val="宋体"/>
      <charset val="134"/>
    </font>
    <font>
      <sz val="10"/>
      <name val="Arial"/>
      <family val="2"/>
    </font>
    <font>
      <sz val="11"/>
      <color indexed="9"/>
      <name val="Calibri"/>
      <family val="2"/>
      <charset val="177"/>
    </font>
    <font>
      <sz val="11"/>
      <color indexed="20"/>
      <name val="Calibri"/>
      <family val="2"/>
      <charset val="177"/>
    </font>
    <font>
      <b/>
      <sz val="11"/>
      <color indexed="52"/>
      <name val="Calibri"/>
      <family val="2"/>
      <charset val="177"/>
    </font>
    <font>
      <b/>
      <sz val="11"/>
      <color indexed="9"/>
      <name val="Calibri"/>
      <family val="2"/>
      <charset val="177"/>
    </font>
    <font>
      <i/>
      <sz val="11"/>
      <color indexed="23"/>
      <name val="Calibri"/>
      <family val="2"/>
      <charset val="177"/>
    </font>
    <font>
      <sz val="11"/>
      <color indexed="17"/>
      <name val="Calibri"/>
      <family val="2"/>
      <charset val="177"/>
    </font>
    <font>
      <b/>
      <sz val="15"/>
      <color indexed="56"/>
      <name val="Calibri"/>
      <family val="2"/>
      <charset val="177"/>
    </font>
    <font>
      <b/>
      <sz val="13"/>
      <color indexed="56"/>
      <name val="Calibri"/>
      <family val="2"/>
      <charset val="177"/>
    </font>
    <font>
      <b/>
      <sz val="11"/>
      <color indexed="56"/>
      <name val="Calibri"/>
      <family val="2"/>
      <charset val="177"/>
    </font>
    <font>
      <sz val="11"/>
      <color indexed="62"/>
      <name val="Calibri"/>
      <family val="2"/>
      <charset val="177"/>
    </font>
    <font>
      <sz val="11"/>
      <color indexed="52"/>
      <name val="Calibri"/>
      <family val="2"/>
      <charset val="177"/>
    </font>
    <font>
      <sz val="11"/>
      <color indexed="60"/>
      <name val="Calibri"/>
      <family val="2"/>
      <charset val="177"/>
    </font>
    <font>
      <b/>
      <sz val="11"/>
      <color indexed="63"/>
      <name val="Calibri"/>
      <family val="2"/>
      <charset val="177"/>
    </font>
    <font>
      <b/>
      <sz val="18"/>
      <color indexed="56"/>
      <name val="Cambria"/>
      <family val="2"/>
      <charset val="177"/>
    </font>
    <font>
      <b/>
      <sz val="11"/>
      <color indexed="8"/>
      <name val="Calibri"/>
      <family val="2"/>
      <charset val="177"/>
    </font>
    <font>
      <sz val="11"/>
      <color indexed="10"/>
      <name val="Calibri"/>
      <family val="2"/>
      <charset val="177"/>
    </font>
    <font>
      <sz val="11"/>
      <color theme="1"/>
      <name val="Arial"/>
      <family val="2"/>
    </font>
    <font>
      <b/>
      <sz val="11"/>
      <color rgb="FF000000"/>
      <name val="Arial"/>
      <family val="2"/>
    </font>
    <font>
      <b/>
      <sz val="11"/>
      <color theme="1"/>
      <name val="Arial"/>
      <family val="2"/>
    </font>
    <font>
      <sz val="8"/>
      <color theme="1"/>
      <name val="Arial"/>
      <family val="2"/>
    </font>
    <font>
      <sz val="8"/>
      <color theme="1"/>
      <name val="Assistant"/>
    </font>
    <font>
      <sz val="11"/>
      <color rgb="FFFFFFFF"/>
      <name val="Arial"/>
      <family val="2"/>
    </font>
    <font>
      <b/>
      <sz val="11"/>
      <color rgb="FFFFFFFF"/>
      <name val="Arial"/>
      <family val="2"/>
    </font>
    <font>
      <b/>
      <sz val="11"/>
      <color theme="0"/>
      <name val="Arial"/>
      <family val="2"/>
    </font>
    <font>
      <sz val="11"/>
      <color theme="0"/>
      <name val="Arial"/>
      <family val="2"/>
    </font>
    <font>
      <i/>
      <sz val="11"/>
      <name val="Arial"/>
      <family val="2"/>
    </font>
    <font>
      <sz val="6"/>
      <name val="Arial"/>
      <family val="2"/>
    </font>
    <font>
      <i/>
      <sz val="6"/>
      <name val="Arial"/>
      <family val="2"/>
    </font>
    <font>
      <sz val="10"/>
      <color rgb="FF000000"/>
      <name val="Arial"/>
      <family val="2"/>
    </font>
    <font>
      <sz val="7"/>
      <color rgb="FF000000"/>
      <name val="Arial"/>
      <family val="2"/>
    </font>
    <font>
      <b/>
      <sz val="11"/>
      <name val="Arial"/>
      <family val="2"/>
    </font>
    <font>
      <sz val="9"/>
      <color theme="1"/>
      <name val="Arial"/>
      <family val="2"/>
      <charset val="177"/>
      <scheme val="minor"/>
    </font>
    <font>
      <b/>
      <sz val="10"/>
      <name val="Arial"/>
      <family val="2"/>
    </font>
    <font>
      <b/>
      <sz val="11"/>
      <name val="Arial"/>
      <family val="2"/>
    </font>
    <font>
      <b/>
      <sz val="10"/>
      <name val="Arial"/>
      <family val="2"/>
      <charset val="177"/>
    </font>
    <font>
      <sz val="11"/>
      <name val="Arial"/>
      <family val="2"/>
    </font>
    <font>
      <sz val="11"/>
      <color theme="1"/>
      <name val="Arial"/>
      <family val="2"/>
    </font>
    <font>
      <sz val="11"/>
      <name val="Arial"/>
      <family val="2"/>
    </font>
    <font>
      <sz val="11"/>
      <color theme="1"/>
      <name val="Arial"/>
      <family val="2"/>
    </font>
    <font>
      <sz val="9"/>
      <color indexed="81"/>
      <name val="Tahoma"/>
      <family val="2"/>
    </font>
    <font>
      <b/>
      <sz val="9"/>
      <color indexed="81"/>
      <name val="Tahoma"/>
      <family val="2"/>
    </font>
    <font>
      <b/>
      <sz val="11"/>
      <color rgb="FFFF0000"/>
      <name val="Arial"/>
      <family val="2"/>
      <scheme val="minor"/>
    </font>
    <font>
      <sz val="11"/>
      <color rgb="FFFF0000"/>
      <name val="Arial"/>
      <family val="2"/>
    </font>
    <font>
      <sz val="11"/>
      <color theme="1"/>
      <name val="Arial"/>
      <family val="2"/>
    </font>
    <font>
      <sz val="11"/>
      <name val="Arial"/>
      <family val="2"/>
    </font>
    <font>
      <b/>
      <sz val="14"/>
      <color rgb="FF000000"/>
      <name val="Assistant"/>
    </font>
    <font>
      <sz val="11"/>
      <color theme="1"/>
      <name val="Arial"/>
      <family val="2"/>
    </font>
    <font>
      <sz val="10"/>
      <name val="Arial"/>
      <family val="2"/>
    </font>
    <font>
      <sz val="11"/>
      <color theme="1"/>
      <name val="Arial"/>
      <family val="2"/>
    </font>
    <font>
      <b/>
      <sz val="11"/>
      <name val="Arial"/>
      <family val="2"/>
    </font>
    <font>
      <sz val="11"/>
      <name val="Arial"/>
      <family val="2"/>
    </font>
    <font>
      <sz val="8"/>
      <color rgb="FF454545"/>
      <name val="Tahoma"/>
      <family val="2"/>
    </font>
    <font>
      <b/>
      <sz val="11"/>
      <color theme="0"/>
      <name val="Arial"/>
      <family val="2"/>
      <charset val="177"/>
      <scheme val="minor"/>
    </font>
  </fonts>
  <fills count="33">
    <fill>
      <patternFill patternType="none"/>
    </fill>
    <fill>
      <patternFill patternType="gray125"/>
    </fill>
    <fill>
      <patternFill patternType="solid">
        <fgColor rgb="FF66CCFF"/>
        <bgColor indexed="64"/>
      </patternFill>
    </fill>
    <fill>
      <patternFill patternType="solid">
        <fgColor rgb="FF66CCFF"/>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6"/>
        <bgColor indexed="64"/>
      </patternFill>
    </fill>
    <fill>
      <patternFill patternType="solid">
        <fgColor indexed="8"/>
        <bgColor indexed="64"/>
      </patternFill>
    </fill>
    <fill>
      <patternFill patternType="solid">
        <fgColor rgb="FF177990"/>
        <bgColor indexed="64"/>
      </patternFill>
    </fill>
    <fill>
      <patternFill patternType="solid">
        <fgColor theme="4" tint="0.79998168889431442"/>
        <bgColor theme="4" tint="0.79998168889431442"/>
      </patternFill>
    </fill>
    <fill>
      <patternFill patternType="solid">
        <fgColor theme="5" tint="0.79998168889431442"/>
        <bgColor indexed="64"/>
      </patternFill>
    </fill>
    <fill>
      <patternFill patternType="solid">
        <fgColor theme="4"/>
        <bgColor theme="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dotted">
        <color indexed="64"/>
      </bottom>
      <diagonal/>
    </border>
    <border>
      <left style="thin">
        <color indexed="64"/>
      </left>
      <right style="double">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right/>
      <top style="thin">
        <color indexed="62"/>
      </top>
      <bottom style="double">
        <color indexed="62"/>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bottom style="medium">
        <color rgb="FF000000"/>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theme="4" tint="0.39997558519241921"/>
      </top>
      <bottom style="thin">
        <color indexed="64"/>
      </bottom>
      <diagonal/>
    </border>
    <border>
      <left style="medium">
        <color rgb="FFEFEFEF"/>
      </left>
      <right style="medium">
        <color rgb="FFEFEFEF"/>
      </right>
      <top style="medium">
        <color rgb="FFEFEFEF"/>
      </top>
      <bottom style="medium">
        <color rgb="FFEFEFEF"/>
      </bottom>
      <diagonal/>
    </border>
    <border>
      <left style="thin">
        <color indexed="64"/>
      </left>
      <right style="thin">
        <color indexed="64"/>
      </right>
      <top style="thin">
        <color indexed="64"/>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indexed="64"/>
      </left>
      <right style="thin">
        <color rgb="FF000000"/>
      </right>
      <top style="thin">
        <color theme="4" tint="0.39997558519241921"/>
      </top>
      <bottom style="thin">
        <color theme="4" tint="0.39997558519241921"/>
      </bottom>
      <diagonal/>
    </border>
  </borders>
  <cellStyleXfs count="68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3" fontId="2" fillId="0" borderId="0" applyFont="0" applyFill="0" applyBorder="0" applyAlignment="0" applyProtection="0"/>
    <xf numFmtId="0" fontId="2" fillId="0" borderId="0"/>
    <xf numFmtId="0" fontId="6" fillId="0" borderId="0"/>
    <xf numFmtId="9" fontId="2"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0" fontId="7" fillId="0" borderId="0"/>
    <xf numFmtId="166" fontId="8" fillId="4" borderId="0" applyNumberFormat="0" applyBorder="0" applyAlignment="0" applyProtection="0"/>
    <xf numFmtId="166" fontId="8" fillId="5" borderId="0" applyNumberFormat="0" applyBorder="0" applyAlignment="0" applyProtection="0"/>
    <xf numFmtId="166" fontId="8" fillId="6" borderId="0" applyNumberFormat="0" applyBorder="0" applyAlignment="0" applyProtection="0"/>
    <xf numFmtId="166" fontId="8" fillId="7" borderId="0" applyNumberFormat="0" applyBorder="0" applyAlignment="0" applyProtection="0"/>
    <xf numFmtId="166" fontId="8" fillId="8" borderId="0" applyNumberFormat="0" applyBorder="0" applyAlignment="0" applyProtection="0"/>
    <xf numFmtId="166" fontId="8" fillId="9" borderId="0" applyNumberFormat="0" applyBorder="0" applyAlignment="0" applyProtection="0"/>
    <xf numFmtId="166" fontId="9" fillId="4" borderId="0" applyNumberFormat="0" applyBorder="0" applyAlignment="0" applyProtection="0"/>
    <xf numFmtId="0" fontId="9" fillId="4" borderId="0" applyNumberFormat="0" applyBorder="0" applyAlignment="0" applyProtection="0"/>
    <xf numFmtId="166" fontId="9" fillId="5" borderId="0" applyNumberFormat="0" applyBorder="0" applyAlignment="0" applyProtection="0"/>
    <xf numFmtId="0" fontId="9" fillId="5" borderId="0" applyNumberFormat="0" applyBorder="0" applyAlignment="0" applyProtection="0"/>
    <xf numFmtId="166" fontId="9" fillId="6" borderId="0" applyNumberFormat="0" applyBorder="0" applyAlignment="0" applyProtection="0"/>
    <xf numFmtId="0" fontId="9" fillId="6" borderId="0" applyNumberFormat="0" applyBorder="0" applyAlignment="0" applyProtection="0"/>
    <xf numFmtId="166" fontId="9" fillId="7" borderId="0" applyNumberFormat="0" applyBorder="0" applyAlignment="0" applyProtection="0"/>
    <xf numFmtId="0" fontId="9" fillId="7" borderId="0" applyNumberFormat="0" applyBorder="0" applyAlignment="0" applyProtection="0"/>
    <xf numFmtId="166" fontId="9" fillId="8" borderId="0" applyNumberFormat="0" applyBorder="0" applyAlignment="0" applyProtection="0"/>
    <xf numFmtId="0" fontId="9" fillId="8" borderId="0" applyNumberFormat="0" applyBorder="0" applyAlignment="0" applyProtection="0"/>
    <xf numFmtId="166" fontId="9" fillId="9" borderId="0" applyNumberFormat="0" applyBorder="0" applyAlignment="0" applyProtection="0"/>
    <xf numFmtId="0" fontId="9" fillId="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166" fontId="8" fillId="10" borderId="0" applyNumberFormat="0" applyBorder="0" applyAlignment="0" applyProtection="0"/>
    <xf numFmtId="166" fontId="8" fillId="11" borderId="0" applyNumberFormat="0" applyBorder="0" applyAlignment="0" applyProtection="0"/>
    <xf numFmtId="166" fontId="8" fillId="12" borderId="0" applyNumberFormat="0" applyBorder="0" applyAlignment="0" applyProtection="0"/>
    <xf numFmtId="166" fontId="8" fillId="7" borderId="0" applyNumberFormat="0" applyBorder="0" applyAlignment="0" applyProtection="0"/>
    <xf numFmtId="166" fontId="8" fillId="10" borderId="0" applyNumberFormat="0" applyBorder="0" applyAlignment="0" applyProtection="0"/>
    <xf numFmtId="166" fontId="8" fillId="13" borderId="0" applyNumberFormat="0" applyBorder="0" applyAlignment="0" applyProtection="0"/>
    <xf numFmtId="166" fontId="9" fillId="10" borderId="0" applyNumberFormat="0" applyBorder="0" applyAlignment="0" applyProtection="0"/>
    <xf numFmtId="0" fontId="9" fillId="10" borderId="0" applyNumberFormat="0" applyBorder="0" applyAlignment="0" applyProtection="0"/>
    <xf numFmtId="166" fontId="9" fillId="11" borderId="0" applyNumberFormat="0" applyBorder="0" applyAlignment="0" applyProtection="0"/>
    <xf numFmtId="0" fontId="9" fillId="11" borderId="0" applyNumberFormat="0" applyBorder="0" applyAlignment="0" applyProtection="0"/>
    <xf numFmtId="166" fontId="9" fillId="12" borderId="0" applyNumberFormat="0" applyBorder="0" applyAlignment="0" applyProtection="0"/>
    <xf numFmtId="0" fontId="9" fillId="12" borderId="0" applyNumberFormat="0" applyBorder="0" applyAlignment="0" applyProtection="0"/>
    <xf numFmtId="166" fontId="9" fillId="7" borderId="0" applyNumberFormat="0" applyBorder="0" applyAlignment="0" applyProtection="0"/>
    <xf numFmtId="0" fontId="9" fillId="7" borderId="0" applyNumberFormat="0" applyBorder="0" applyAlignment="0" applyProtection="0"/>
    <xf numFmtId="166" fontId="9" fillId="10" borderId="0" applyNumberFormat="0" applyBorder="0" applyAlignment="0" applyProtection="0"/>
    <xf numFmtId="0" fontId="9" fillId="10" borderId="0" applyNumberFormat="0" applyBorder="0" applyAlignment="0" applyProtection="0"/>
    <xf numFmtId="166" fontId="9" fillId="13" borderId="0" applyNumberFormat="0" applyBorder="0" applyAlignment="0" applyProtection="0"/>
    <xf numFmtId="0" fontId="9"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166" fontId="11" fillId="14" borderId="0" applyNumberFormat="0" applyBorder="0" applyAlignment="0" applyProtection="0"/>
    <xf numFmtId="166" fontId="11" fillId="11" borderId="0" applyNumberFormat="0" applyBorder="0" applyAlignment="0" applyProtection="0"/>
    <xf numFmtId="166" fontId="11" fillId="12" borderId="0" applyNumberFormat="0" applyBorder="0" applyAlignment="0" applyProtection="0"/>
    <xf numFmtId="166" fontId="11" fillId="15" borderId="0" applyNumberFormat="0" applyBorder="0" applyAlignment="0" applyProtection="0"/>
    <xf numFmtId="166" fontId="11" fillId="16" borderId="0" applyNumberFormat="0" applyBorder="0" applyAlignment="0" applyProtection="0"/>
    <xf numFmtId="166" fontId="11" fillId="17" borderId="0" applyNumberFormat="0" applyBorder="0" applyAlignment="0" applyProtection="0"/>
    <xf numFmtId="166" fontId="12" fillId="14" borderId="0" applyNumberFormat="0" applyBorder="0" applyAlignment="0" applyProtection="0"/>
    <xf numFmtId="0" fontId="12" fillId="14" borderId="0" applyNumberFormat="0" applyBorder="0" applyAlignment="0" applyProtection="0"/>
    <xf numFmtId="166" fontId="12" fillId="11" borderId="0" applyNumberFormat="0" applyBorder="0" applyAlignment="0" applyProtection="0"/>
    <xf numFmtId="0" fontId="12" fillId="11" borderId="0" applyNumberFormat="0" applyBorder="0" applyAlignment="0" applyProtection="0"/>
    <xf numFmtId="166" fontId="12" fillId="12" borderId="0" applyNumberFormat="0" applyBorder="0" applyAlignment="0" applyProtection="0"/>
    <xf numFmtId="0" fontId="12" fillId="12" borderId="0" applyNumberFormat="0" applyBorder="0" applyAlignment="0" applyProtection="0"/>
    <xf numFmtId="166" fontId="12" fillId="15" borderId="0" applyNumberFormat="0" applyBorder="0" applyAlignment="0" applyProtection="0"/>
    <xf numFmtId="0" fontId="12" fillId="15" borderId="0" applyNumberFormat="0" applyBorder="0" applyAlignment="0" applyProtection="0"/>
    <xf numFmtId="166" fontId="12" fillId="16" borderId="0" applyNumberFormat="0" applyBorder="0" applyAlignment="0" applyProtection="0"/>
    <xf numFmtId="0" fontId="12" fillId="16" borderId="0" applyNumberFormat="0" applyBorder="0" applyAlignment="0" applyProtection="0"/>
    <xf numFmtId="166" fontId="12" fillId="17" borderId="0" applyNumberFormat="0" applyBorder="0" applyAlignment="0" applyProtection="0"/>
    <xf numFmtId="0" fontId="12" fillId="17"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167" fontId="14" fillId="0" borderId="0" applyFont="0" applyFill="0" applyBorder="0" applyAlignment="0" applyProtection="0"/>
    <xf numFmtId="166" fontId="11" fillId="18" borderId="0" applyNumberFormat="0" applyBorder="0" applyAlignment="0" applyProtection="0"/>
    <xf numFmtId="166" fontId="11" fillId="19" borderId="0" applyNumberFormat="0" applyBorder="0" applyAlignment="0" applyProtection="0"/>
    <xf numFmtId="166" fontId="11" fillId="20" borderId="0" applyNumberFormat="0" applyBorder="0" applyAlignment="0" applyProtection="0"/>
    <xf numFmtId="166" fontId="11" fillId="15" borderId="0" applyNumberFormat="0" applyBorder="0" applyAlignment="0" applyProtection="0"/>
    <xf numFmtId="166" fontId="11" fillId="16" borderId="0" applyNumberFormat="0" applyBorder="0" applyAlignment="0" applyProtection="0"/>
    <xf numFmtId="166" fontId="11" fillId="21" borderId="0" applyNumberFormat="0" applyBorder="0" applyAlignment="0" applyProtection="0"/>
    <xf numFmtId="168" fontId="15" fillId="0" borderId="0" applyFont="0" applyFill="0" applyBorder="0" applyAlignment="0" applyProtection="0"/>
    <xf numFmtId="166" fontId="16" fillId="6" borderId="0" applyNumberFormat="0" applyBorder="0" applyAlignment="0" applyProtection="0"/>
    <xf numFmtId="0" fontId="16" fillId="6" borderId="0" applyNumberFormat="0" applyBorder="0" applyAlignment="0" applyProtection="0"/>
    <xf numFmtId="166" fontId="17" fillId="22" borderId="4" applyNumberFormat="0" applyAlignment="0" applyProtection="0"/>
    <xf numFmtId="0" fontId="17" fillId="22" borderId="4" applyNumberFormat="0" applyAlignment="0" applyProtection="0"/>
    <xf numFmtId="166" fontId="18" fillId="23" borderId="5" applyNumberFormat="0" applyAlignment="0" applyProtection="0"/>
    <xf numFmtId="0" fontId="18" fillId="23" borderId="5" applyNumberFormat="0" applyAlignment="0" applyProtection="0"/>
    <xf numFmtId="166" fontId="19" fillId="0" borderId="6" applyNumberFormat="0" applyFill="0" applyAlignment="0" applyProtection="0"/>
    <xf numFmtId="0" fontId="19" fillId="0" borderId="6" applyNumberFormat="0" applyFill="0" applyAlignment="0" applyProtection="0"/>
    <xf numFmtId="41" fontId="20" fillId="0" borderId="0" applyFont="0" applyFill="0" applyBorder="0" applyAlignment="0" applyProtection="0"/>
    <xf numFmtId="169" fontId="21" fillId="0" borderId="0" applyFont="0" applyFill="0" applyBorder="0" applyAlignment="0" applyProtection="0">
      <alignment horizontal="right"/>
    </xf>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14" fillId="0" borderId="0" applyFont="0" applyFill="0" applyBorder="0" applyAlignment="0" applyProtection="0"/>
    <xf numFmtId="0" fontId="14" fillId="0" borderId="0" applyFont="0" applyFill="0" applyBorder="0" applyAlignment="0" applyProtection="0"/>
    <xf numFmtId="43" fontId="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9" fontId="22" fillId="0" borderId="0" applyFont="0" applyFill="0" applyBorder="0" applyAlignment="0" applyProtection="0"/>
    <xf numFmtId="170" fontId="21" fillId="0" borderId="0" applyFont="0" applyFill="0" applyBorder="0" applyAlignment="0" applyProtection="0">
      <alignment horizontal="right"/>
    </xf>
    <xf numFmtId="171" fontId="21" fillId="0" borderId="0" applyFont="0" applyFill="0" applyBorder="0" applyAlignment="0" applyProtection="0">
      <alignment horizontal="right"/>
    </xf>
    <xf numFmtId="44" fontId="23" fillId="0" borderId="0" applyFont="0" applyFill="0" applyBorder="0" applyAlignment="0" applyProtection="0"/>
    <xf numFmtId="164" fontId="22" fillId="0" borderId="0" applyFont="0" applyFill="0" applyBorder="0" applyAlignment="0" applyProtection="0"/>
    <xf numFmtId="166" fontId="24" fillId="9" borderId="4" applyNumberFormat="0" applyAlignment="0" applyProtection="0"/>
    <xf numFmtId="166" fontId="25" fillId="22" borderId="7" applyNumberFormat="0" applyAlignment="0" applyProtection="0"/>
    <xf numFmtId="172" fontId="22" fillId="0" borderId="0" applyFont="0" applyFill="0" applyBorder="0" applyAlignment="0" applyProtection="0"/>
    <xf numFmtId="173" fontId="21" fillId="0" borderId="0" applyFont="0" applyFill="0" applyBorder="0" applyAlignment="0" applyProtection="0"/>
    <xf numFmtId="0" fontId="26" fillId="0" borderId="0" applyProtection="0"/>
    <xf numFmtId="166" fontId="27" fillId="6" borderId="0" applyNumberFormat="0" applyBorder="0" applyAlignment="0" applyProtection="0"/>
    <xf numFmtId="174" fontId="21" fillId="0" borderId="8" applyNumberFormat="0" applyFont="0" applyFill="0" applyAlignment="0" applyProtection="0"/>
    <xf numFmtId="166" fontId="12" fillId="18" borderId="0" applyNumberFormat="0" applyBorder="0" applyAlignment="0" applyProtection="0"/>
    <xf numFmtId="0" fontId="12" fillId="18" borderId="0" applyNumberFormat="0" applyBorder="0" applyAlignment="0" applyProtection="0"/>
    <xf numFmtId="166" fontId="12" fillId="19" borderId="0" applyNumberFormat="0" applyBorder="0" applyAlignment="0" applyProtection="0"/>
    <xf numFmtId="0" fontId="12" fillId="19" borderId="0" applyNumberFormat="0" applyBorder="0" applyAlignment="0" applyProtection="0"/>
    <xf numFmtId="166" fontId="12" fillId="20" borderId="0" applyNumberFormat="0" applyBorder="0" applyAlignment="0" applyProtection="0"/>
    <xf numFmtId="0" fontId="12" fillId="20" borderId="0" applyNumberFormat="0" applyBorder="0" applyAlignment="0" applyProtection="0"/>
    <xf numFmtId="166" fontId="12" fillId="15" borderId="0" applyNumberFormat="0" applyBorder="0" applyAlignment="0" applyProtection="0"/>
    <xf numFmtId="0" fontId="12" fillId="15" borderId="0" applyNumberFormat="0" applyBorder="0" applyAlignment="0" applyProtection="0"/>
    <xf numFmtId="166" fontId="12" fillId="16" borderId="0" applyNumberFormat="0" applyBorder="0" applyAlignment="0" applyProtection="0"/>
    <xf numFmtId="0" fontId="12" fillId="16" borderId="0" applyNumberFormat="0" applyBorder="0" applyAlignment="0" applyProtection="0"/>
    <xf numFmtId="166" fontId="12" fillId="21" borderId="0" applyNumberFormat="0" applyBorder="0" applyAlignment="0" applyProtection="0"/>
    <xf numFmtId="0" fontId="12" fillId="21" borderId="0" applyNumberFormat="0" applyBorder="0" applyAlignment="0" applyProtection="0"/>
    <xf numFmtId="166" fontId="28" fillId="9" borderId="4" applyNumberFormat="0" applyAlignment="0" applyProtection="0"/>
    <xf numFmtId="0" fontId="28" fillId="9" borderId="4" applyNumberFormat="0" applyAlignment="0" applyProtection="0"/>
    <xf numFmtId="175" fontId="14" fillId="0" borderId="0" applyFont="0" applyFill="0" applyBorder="0" applyAlignment="0" applyProtection="0"/>
    <xf numFmtId="0" fontId="29" fillId="0" borderId="0" applyProtection="0"/>
    <xf numFmtId="0" fontId="30" fillId="0" borderId="0" applyProtection="0"/>
    <xf numFmtId="0" fontId="31" fillId="0" borderId="0" applyProtection="0"/>
    <xf numFmtId="0" fontId="32" fillId="0" borderId="0" applyProtection="0"/>
    <xf numFmtId="0" fontId="33" fillId="0" borderId="0" applyProtection="0"/>
    <xf numFmtId="0" fontId="34" fillId="0" borderId="0" applyProtection="0"/>
    <xf numFmtId="0" fontId="35" fillId="0" borderId="0" applyProtection="0"/>
    <xf numFmtId="15" fontId="22" fillId="0" borderId="0" applyFont="0" applyFill="0" applyBorder="0" applyAlignment="0" applyProtection="0"/>
    <xf numFmtId="0" fontId="36" fillId="0" borderId="0" applyFill="0" applyBorder="0" applyProtection="0">
      <alignment horizontal="left"/>
    </xf>
    <xf numFmtId="176" fontId="21" fillId="0" borderId="0" applyFont="0" applyFill="0" applyBorder="0" applyAlignment="0" applyProtection="0">
      <alignment horizontal="right"/>
    </xf>
    <xf numFmtId="0" fontId="37" fillId="0" borderId="0" applyProtection="0">
      <alignment horizontal="right"/>
    </xf>
    <xf numFmtId="0" fontId="38" fillId="0" borderId="0" applyProtection="0"/>
    <xf numFmtId="0" fontId="39" fillId="0" borderId="0" applyProtection="0"/>
    <xf numFmtId="166" fontId="40" fillId="5" borderId="0" applyNumberFormat="0" applyBorder="0" applyAlignment="0" applyProtection="0"/>
    <xf numFmtId="0" fontId="40" fillId="5" borderId="0" applyNumberFormat="0" applyBorder="0" applyAlignment="0" applyProtection="0"/>
    <xf numFmtId="166" fontId="41" fillId="0" borderId="6" applyNumberFormat="0" applyFill="0" applyAlignment="0" applyProtection="0"/>
    <xf numFmtId="166" fontId="42" fillId="23" borderId="5" applyNumberFormat="0" applyAlignment="0" applyProtection="0"/>
    <xf numFmtId="177" fontId="5" fillId="0" borderId="0" applyFont="0" applyFill="0" applyBorder="0" applyAlignment="0" applyProtection="0"/>
    <xf numFmtId="177" fontId="2" fillId="0" borderId="0" applyFont="0" applyFill="0" applyBorder="0" applyAlignment="0" applyProtection="0"/>
    <xf numFmtId="0" fontId="43" fillId="0" borderId="9" applyNumberFormat="0">
      <alignment horizontal="left"/>
    </xf>
    <xf numFmtId="178" fontId="21" fillId="0" borderId="0" applyFont="0" applyFill="0" applyBorder="0" applyAlignment="0" applyProtection="0">
      <alignment horizontal="right"/>
    </xf>
    <xf numFmtId="166" fontId="44" fillId="0" borderId="10" applyNumberFormat="0" applyFill="0" applyAlignment="0" applyProtection="0"/>
    <xf numFmtId="166" fontId="45" fillId="0" borderId="11" applyNumberFormat="0" applyFill="0" applyAlignment="0" applyProtection="0"/>
    <xf numFmtId="166" fontId="46" fillId="0" borderId="12" applyNumberFormat="0" applyFill="0" applyAlignment="0" applyProtection="0"/>
    <xf numFmtId="166" fontId="46" fillId="0" borderId="0" applyNumberFormat="0" applyFill="0" applyBorder="0" applyAlignment="0" applyProtection="0"/>
    <xf numFmtId="166" fontId="47" fillId="24" borderId="0" applyNumberFormat="0" applyBorder="0" applyAlignment="0" applyProtection="0"/>
    <xf numFmtId="0" fontId="47" fillId="24" borderId="0" applyNumberFormat="0" applyBorder="0" applyAlignment="0" applyProtection="0"/>
    <xf numFmtId="166" fontId="48" fillId="2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4"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79" fontId="2" fillId="0" borderId="0"/>
    <xf numFmtId="0" fontId="2" fillId="0" borderId="0"/>
    <xf numFmtId="175" fontId="5"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75"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10"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0" fontId="1" fillId="0" borderId="0"/>
    <xf numFmtId="180" fontId="1" fillId="0" borderId="0"/>
    <xf numFmtId="180" fontId="1" fillId="0" borderId="0"/>
    <xf numFmtId="0" fontId="2" fillId="0" borderId="0"/>
    <xf numFmtId="175" fontId="7" fillId="0" borderId="0"/>
    <xf numFmtId="175" fontId="9" fillId="0" borderId="0"/>
    <xf numFmtId="166" fontId="2" fillId="0" borderId="0"/>
    <xf numFmtId="166" fontId="2" fillId="0" borderId="0"/>
    <xf numFmtId="166" fontId="2" fillId="0" borderId="0"/>
    <xf numFmtId="166" fontId="2" fillId="0" borderId="0"/>
    <xf numFmtId="0" fontId="20" fillId="0" borderId="0"/>
    <xf numFmtId="179" fontId="14" fillId="0" borderId="0"/>
    <xf numFmtId="166" fontId="2" fillId="0" borderId="0"/>
    <xf numFmtId="179" fontId="5" fillId="0" borderId="0"/>
    <xf numFmtId="0" fontId="2" fillId="0" borderId="0"/>
    <xf numFmtId="180" fontId="2" fillId="0" borderId="0"/>
    <xf numFmtId="180" fontId="2" fillId="0" borderId="0"/>
    <xf numFmtId="0" fontId="1" fillId="0" borderId="0"/>
    <xf numFmtId="180" fontId="2" fillId="0" borderId="0"/>
    <xf numFmtId="0" fontId="49" fillId="0" borderId="0"/>
    <xf numFmtId="166" fontId="2" fillId="25" borderId="13" applyNumberFormat="0" applyFont="0" applyAlignment="0" applyProtection="0"/>
    <xf numFmtId="0" fontId="9" fillId="25" borderId="13" applyNumberFormat="0" applyFont="0" applyAlignment="0" applyProtection="0"/>
    <xf numFmtId="166" fontId="50" fillId="22" borderId="4" applyNumberFormat="0" applyAlignment="0" applyProtection="0"/>
    <xf numFmtId="40" fontId="51" fillId="26" borderId="0">
      <alignment horizontal="right"/>
    </xf>
    <xf numFmtId="0" fontId="52" fillId="26" borderId="0">
      <alignment horizontal="right"/>
    </xf>
    <xf numFmtId="0" fontId="53" fillId="26" borderId="14"/>
    <xf numFmtId="0" fontId="53" fillId="0" borderId="0" applyBorder="0">
      <alignment horizontal="centerContinuous"/>
    </xf>
    <xf numFmtId="0" fontId="54" fillId="0" borderId="0" applyBorder="0">
      <alignment horizontal="centerContinuous"/>
    </xf>
    <xf numFmtId="1" fontId="56" fillId="0" borderId="0" applyProtection="0">
      <alignment horizontal="right" vertical="center"/>
    </xf>
    <xf numFmtId="9" fontId="1"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7"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14" fillId="0" borderId="0" applyFont="0" applyFill="0" applyBorder="0" applyAlignment="0" applyProtection="0"/>
    <xf numFmtId="9" fontId="58"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166" fontId="59" fillId="22" borderId="7" applyNumberFormat="0" applyAlignment="0" applyProtection="0"/>
    <xf numFmtId="0" fontId="59" fillId="22" borderId="7" applyNumberFormat="0" applyAlignment="0" applyProtection="0"/>
    <xf numFmtId="0" fontId="14" fillId="0" borderId="0"/>
    <xf numFmtId="166" fontId="60" fillId="0" borderId="15" applyNumberFormat="0" applyFill="0" applyAlignment="0" applyProtection="0"/>
    <xf numFmtId="0" fontId="61" fillId="0" borderId="0" applyBorder="0" applyProtection="0">
      <alignment vertical="center"/>
    </xf>
    <xf numFmtId="174" fontId="61" fillId="0" borderId="2" applyBorder="0" applyProtection="0">
      <alignment horizontal="right" vertical="center"/>
    </xf>
    <xf numFmtId="0" fontId="62" fillId="27" borderId="0" applyBorder="0" applyProtection="0">
      <alignment horizontal="centerContinuous" vertical="center"/>
    </xf>
    <xf numFmtId="0" fontId="62" fillId="28" borderId="2" applyBorder="0" applyProtection="0">
      <alignment horizontal="centerContinuous" vertical="center"/>
    </xf>
    <xf numFmtId="0" fontId="61" fillId="0" borderId="0" applyBorder="0" applyProtection="0">
      <alignment vertical="center"/>
    </xf>
    <xf numFmtId="0" fontId="63" fillId="0" borderId="0" applyFill="0" applyBorder="0" applyProtection="0">
      <alignment horizontal="left"/>
    </xf>
    <xf numFmtId="0" fontId="36" fillId="0" borderId="3" applyFill="0" applyBorder="0" applyProtection="0">
      <alignment horizontal="left" vertical="top"/>
    </xf>
    <xf numFmtId="166" fontId="64" fillId="0" borderId="0" applyNumberFormat="0" applyFill="0" applyBorder="0" applyAlignment="0" applyProtection="0"/>
    <xf numFmtId="166" fontId="65" fillId="0" borderId="0" applyNumberFormat="0" applyFill="0" applyBorder="0" applyAlignment="0" applyProtection="0"/>
    <xf numFmtId="166" fontId="66" fillId="0" borderId="0" applyNumberFormat="0" applyFill="0" applyBorder="0" applyAlignment="0" applyProtection="0"/>
    <xf numFmtId="0" fontId="66" fillId="0" borderId="0" applyNumberFormat="0" applyFill="0" applyBorder="0" applyAlignment="0" applyProtection="0"/>
    <xf numFmtId="166" fontId="67" fillId="0" borderId="0" applyNumberFormat="0" applyFill="0" applyBorder="0" applyAlignment="0" applyProtection="0"/>
    <xf numFmtId="0" fontId="67" fillId="0" borderId="0" applyNumberFormat="0" applyFill="0" applyBorder="0" applyAlignment="0" applyProtection="0"/>
    <xf numFmtId="166" fontId="68" fillId="0" borderId="0" applyNumberFormat="0" applyFill="0" applyBorder="0" applyAlignment="0" applyProtection="0"/>
    <xf numFmtId="166" fontId="69" fillId="0" borderId="10" applyNumberFormat="0" applyFill="0" applyAlignment="0" applyProtection="0"/>
    <xf numFmtId="0" fontId="69" fillId="0" borderId="10" applyNumberFormat="0" applyFill="0" applyAlignment="0" applyProtection="0"/>
    <xf numFmtId="166" fontId="70" fillId="0" borderId="11" applyNumberFormat="0" applyFill="0" applyAlignment="0" applyProtection="0"/>
    <xf numFmtId="0" fontId="70" fillId="0" borderId="11" applyNumberFormat="0" applyFill="0" applyAlignment="0" applyProtection="0"/>
    <xf numFmtId="166" fontId="71" fillId="0" borderId="12" applyNumberFormat="0" applyFill="0" applyAlignment="0" applyProtection="0"/>
    <xf numFmtId="0" fontId="71" fillId="0" borderId="12" applyNumberFormat="0" applyFill="0" applyAlignment="0" applyProtection="0"/>
    <xf numFmtId="166" fontId="71" fillId="0" borderId="0" applyNumberFormat="0" applyFill="0" applyBorder="0" applyAlignment="0" applyProtection="0"/>
    <xf numFmtId="0" fontId="71" fillId="0" borderId="0" applyNumberFormat="0" applyFill="0" applyBorder="0" applyAlignment="0" applyProtection="0"/>
    <xf numFmtId="0" fontId="68" fillId="0" borderId="0" applyNumberFormat="0" applyFill="0" applyBorder="0" applyAlignment="0" applyProtection="0"/>
    <xf numFmtId="166" fontId="72" fillId="0" borderId="15" applyNumberFormat="0" applyFill="0" applyAlignment="0" applyProtection="0"/>
    <xf numFmtId="166" fontId="72" fillId="0" borderId="15" applyNumberFormat="0" applyFill="0" applyAlignment="0" applyProtection="0"/>
    <xf numFmtId="166" fontId="72" fillId="0" borderId="15" applyNumberFormat="0" applyFill="0" applyAlignment="0" applyProtection="0"/>
    <xf numFmtId="166" fontId="73" fillId="0" borderId="0" applyNumberFormat="0" applyFill="0" applyBorder="0" applyAlignment="0" applyProtection="0"/>
    <xf numFmtId="166" fontId="2" fillId="25" borderId="13" applyNumberFormat="0" applyFont="0" applyAlignment="0" applyProtection="0"/>
    <xf numFmtId="166" fontId="74" fillId="5" borderId="0" applyNumberFormat="0" applyBorder="0" applyAlignment="0" applyProtection="0"/>
    <xf numFmtId="0" fontId="75" fillId="0" borderId="0" applyNumberFormat="0">
      <alignment horizontal="left"/>
    </xf>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0" fillId="25" borderId="13" applyNumberFormat="0" applyFont="0" applyAlignment="0" applyProtection="0"/>
    <xf numFmtId="0" fontId="76" fillId="22" borderId="4" applyNumberFormat="0" applyAlignment="0" applyProtection="0"/>
    <xf numFmtId="0" fontId="77" fillId="6" borderId="0" applyNumberFormat="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80" fillId="0" borderId="0" applyNumberFormat="0">
      <alignment horizontal="right"/>
    </xf>
    <xf numFmtId="0" fontId="81" fillId="0" borderId="10" applyNumberFormat="0" applyFill="0" applyAlignment="0" applyProtection="0"/>
    <xf numFmtId="0" fontId="82" fillId="0" borderId="11" applyNumberFormat="0" applyFill="0" applyAlignment="0" applyProtection="0"/>
    <xf numFmtId="0" fontId="83" fillId="0" borderId="12" applyNumberFormat="0" applyFill="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0" fillId="0" borderId="0" applyNumberFormat="0">
      <alignment horizontal="right"/>
    </xf>
    <xf numFmtId="0" fontId="85" fillId="24" borderId="0" applyNumberFormat="0" applyBorder="0" applyAlignment="0" applyProtection="0"/>
    <xf numFmtId="181" fontId="86" fillId="0" borderId="16" applyNumberFormat="0" applyFont="0" applyFill="0" applyBorder="0" applyAlignment="0">
      <protection locked="0"/>
    </xf>
    <xf numFmtId="0" fontId="87" fillId="0" borderId="15" applyNumberFormat="0" applyFill="0" applyAlignment="0" applyProtection="0"/>
    <xf numFmtId="0" fontId="80" fillId="0" borderId="0" applyNumberFormat="0">
      <alignment horizontal="right"/>
    </xf>
    <xf numFmtId="0" fontId="55" fillId="22" borderId="7" applyNumberFormat="0" applyAlignment="0" applyProtection="0"/>
    <xf numFmtId="0" fontId="88" fillId="9" borderId="4" applyNumberFormat="0" applyAlignment="0" applyProtection="0"/>
    <xf numFmtId="0" fontId="89" fillId="5" borderId="0" applyNumberFormat="0" applyBorder="0" applyAlignment="0" applyProtection="0"/>
    <xf numFmtId="0" fontId="90" fillId="23" borderId="5" applyNumberFormat="0" applyAlignment="0" applyProtection="0"/>
    <xf numFmtId="0" fontId="91" fillId="0" borderId="6" applyNumberFormat="0" applyFill="0" applyAlignment="0" applyProtection="0"/>
    <xf numFmtId="0" fontId="92" fillId="0" borderId="0">
      <alignment vertical="center"/>
    </xf>
    <xf numFmtId="43" fontId="1" fillId="0" borderId="0" applyFont="0" applyFill="0" applyBorder="0" applyAlignment="0" applyProtection="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0" fillId="0" borderId="10"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4" fillId="21" borderId="0" applyNumberFormat="0" applyBorder="0" applyAlignment="0" applyProtection="0"/>
    <xf numFmtId="43" fontId="1" fillId="0" borderId="0" applyFont="0" applyFill="0" applyBorder="0" applyAlignment="0" applyProtection="0"/>
    <xf numFmtId="0" fontId="102" fillId="0" borderId="0" applyNumberFormat="0" applyFill="0" applyBorder="0" applyAlignment="0" applyProtection="0"/>
    <xf numFmtId="0" fontId="58" fillId="10" borderId="0" applyNumberFormat="0" applyBorder="0" applyAlignment="0" applyProtection="0"/>
    <xf numFmtId="43" fontId="1" fillId="0" borderId="0" applyFont="0" applyFill="0" applyBorder="0" applyAlignment="0" applyProtection="0"/>
    <xf numFmtId="0" fontId="58" fillId="8" borderId="0" applyNumberFormat="0" applyBorder="0" applyAlignment="0" applyProtection="0"/>
    <xf numFmtId="43" fontId="1" fillId="0" borderId="0" applyFont="0" applyFill="0" applyBorder="0" applyAlignment="0" applyProtection="0"/>
    <xf numFmtId="0" fontId="2" fillId="25" borderId="13"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94" fillId="16" borderId="0" applyNumberFormat="0" applyBorder="0" applyAlignment="0" applyProtection="0"/>
    <xf numFmtId="43" fontId="1" fillId="0" borderId="0" applyFont="0" applyFill="0" applyBorder="0" applyAlignment="0" applyProtection="0"/>
    <xf numFmtId="0" fontId="93" fillId="0" borderId="0"/>
    <xf numFmtId="0" fontId="102" fillId="0" borderId="12" applyNumberFormat="0" applyFill="0" applyAlignment="0" applyProtection="0"/>
    <xf numFmtId="0" fontId="109" fillId="0" borderId="0" applyNumberFormat="0" applyFill="0" applyBorder="0" applyAlignment="0" applyProtection="0"/>
    <xf numFmtId="0" fontId="97" fillId="23" borderId="5" applyNumberFormat="0" applyAlignment="0" applyProtection="0"/>
    <xf numFmtId="0" fontId="94" fillId="20"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43" fontId="2" fillId="0" borderId="0" applyFont="0" applyFill="0" applyBorder="0" applyAlignment="0" applyProtection="0"/>
    <xf numFmtId="0" fontId="6" fillId="0" borderId="0"/>
    <xf numFmtId="0" fontId="2" fillId="0" borderId="0" applyNumberFormat="0" applyFill="0" applyBorder="0" applyAlignment="0" applyProtection="0"/>
    <xf numFmtId="0" fontId="2" fillId="0" borderId="0"/>
    <xf numFmtId="43" fontId="1" fillId="0" borderId="0" applyFont="0" applyFill="0" applyBorder="0" applyAlignment="0" applyProtection="0"/>
    <xf numFmtId="43" fontId="2" fillId="0" borderId="0" applyFont="0" applyFill="0" applyBorder="0" applyAlignment="0" applyProtection="0"/>
    <xf numFmtId="41" fontId="20"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3"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0" fontId="2" fillId="0" borderId="0"/>
    <xf numFmtId="0" fontId="58" fillId="4" borderId="0" applyNumberFormat="0" applyBorder="0" applyAlignment="0" applyProtection="0"/>
    <xf numFmtId="0" fontId="94" fillId="17" borderId="0" applyNumberFormat="0" applyBorder="0" applyAlignment="0" applyProtection="0"/>
    <xf numFmtId="0" fontId="58" fillId="13" borderId="0" applyNumberFormat="0" applyBorder="0" applyAlignment="0" applyProtection="0"/>
    <xf numFmtId="0" fontId="101" fillId="0" borderId="11" applyNumberFormat="0" applyFill="0" applyAlignment="0" applyProtection="0"/>
    <xf numFmtId="0" fontId="58" fillId="10" borderId="0" applyNumberFormat="0" applyBorder="0" applyAlignment="0" applyProtection="0"/>
    <xf numFmtId="0" fontId="94" fillId="12" borderId="0" applyNumberFormat="0" applyBorder="0" applyAlignment="0" applyProtection="0"/>
    <xf numFmtId="0" fontId="99" fillId="6" borderId="0" applyNumberFormat="0" applyBorder="0" applyAlignment="0" applyProtection="0"/>
    <xf numFmtId="0" fontId="58" fillId="7" borderId="0" applyNumberFormat="0" applyBorder="0" applyAlignment="0" applyProtection="0"/>
    <xf numFmtId="43" fontId="1" fillId="0" borderId="0" applyFont="0" applyFill="0" applyBorder="0" applyAlignment="0" applyProtection="0"/>
    <xf numFmtId="0" fontId="94" fillId="1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6" fillId="22" borderId="4" applyNumberFormat="0" applyAlignment="0" applyProtection="0"/>
    <xf numFmtId="0" fontId="94" fillId="1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3" fillId="9" borderId="4" applyNumberFormat="0" applyAlignment="0" applyProtection="0"/>
    <xf numFmtId="43" fontId="1" fillId="0" borderId="0" applyFont="0" applyFill="0" applyBorder="0" applyAlignment="0" applyProtection="0"/>
    <xf numFmtId="43" fontId="93" fillId="0" borderId="0" applyFont="0" applyFill="0" applyBorder="0" applyAlignment="0" applyProtection="0"/>
    <xf numFmtId="0" fontId="94" fillId="19" borderId="0" applyNumberFormat="0" applyBorder="0" applyAlignment="0" applyProtection="0"/>
    <xf numFmtId="0" fontId="58" fillId="11" borderId="0" applyNumberFormat="0" applyBorder="0" applyAlignment="0" applyProtection="0"/>
    <xf numFmtId="0" fontId="94" fillId="14" borderId="0" applyNumberFormat="0" applyBorder="0" applyAlignment="0" applyProtection="0"/>
    <xf numFmtId="9" fontId="93" fillId="0" borderId="0" applyFont="0" applyFill="0" applyBorder="0" applyAlignment="0" applyProtection="0"/>
    <xf numFmtId="43" fontId="1" fillId="0" borderId="0" applyFont="0" applyFill="0" applyBorder="0" applyAlignment="0" applyProtection="0"/>
    <xf numFmtId="0" fontId="94" fillId="16" borderId="0" applyNumberFormat="0" applyBorder="0" applyAlignment="0" applyProtection="0"/>
    <xf numFmtId="43" fontId="1" fillId="0" borderId="0" applyFont="0" applyFill="0" applyBorder="0" applyAlignment="0" applyProtection="0"/>
    <xf numFmtId="0" fontId="10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5" fillId="5" borderId="0" applyNumberFormat="0" applyBorder="0" applyAlignment="0" applyProtection="0"/>
    <xf numFmtId="0" fontId="108" fillId="0" borderId="15" applyNumberFormat="0" applyFill="0" applyAlignment="0" applyProtection="0"/>
    <xf numFmtId="0" fontId="58"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0" fontId="94" fillId="18" borderId="0" applyNumberFormat="0" applyBorder="0" applyAlignment="0" applyProtection="0"/>
    <xf numFmtId="43" fontId="1" fillId="0" borderId="0" applyFont="0" applyFill="0" applyBorder="0" applyAlignment="0" applyProtection="0"/>
    <xf numFmtId="0" fontId="58" fillId="7" borderId="0" applyNumberFormat="0" applyBorder="0" applyAlignment="0" applyProtection="0"/>
    <xf numFmtId="0" fontId="105" fillId="24" borderId="0" applyNumberFormat="0" applyBorder="0" applyAlignment="0" applyProtection="0"/>
    <xf numFmtId="0" fontId="58" fillId="6" borderId="0" applyNumberFormat="0" applyBorder="0" applyAlignment="0" applyProtection="0"/>
    <xf numFmtId="0" fontId="94" fillId="15" borderId="0" applyNumberFormat="0" applyBorder="0" applyAlignment="0" applyProtection="0"/>
    <xf numFmtId="43" fontId="1" fillId="0" borderId="0" applyFont="0" applyFill="0" applyBorder="0" applyAlignment="0" applyProtection="0"/>
    <xf numFmtId="0" fontId="106" fillId="22" borderId="7" applyNumberFormat="0" applyAlignment="0" applyProtection="0"/>
    <xf numFmtId="0" fontId="58" fillId="5" borderId="0" applyNumberFormat="0" applyBorder="0" applyAlignment="0" applyProtection="0"/>
    <xf numFmtId="0" fontId="58" fillId="9" borderId="0" applyNumberFormat="0" applyBorder="0" applyAlignment="0" applyProtection="0"/>
    <xf numFmtId="0" fontId="104" fillId="0" borderId="6" applyNumberFormat="0" applyFill="0" applyAlignment="0" applyProtection="0"/>
    <xf numFmtId="0" fontId="98" fillId="0" borderId="0" applyNumberFormat="0" applyFill="0" applyBorder="0" applyAlignment="0" applyProtection="0"/>
    <xf numFmtId="0" fontId="93" fillId="0" borderId="0"/>
    <xf numFmtId="0" fontId="2" fillId="0" borderId="0"/>
    <xf numFmtId="43" fontId="93" fillId="0" borderId="0" applyFont="0" applyFill="0" applyBorder="0" applyAlignment="0" applyProtection="0"/>
    <xf numFmtId="43" fontId="93" fillId="0" borderId="0" applyFont="0" applyFill="0" applyBorder="0" applyAlignment="0" applyProtection="0"/>
    <xf numFmtId="0" fontId="2" fillId="0" borderId="0"/>
    <xf numFmtId="0" fontId="9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3" fillId="0" borderId="0"/>
    <xf numFmtId="43" fontId="2" fillId="0" borderId="0" applyFont="0" applyFill="0" applyBorder="0" applyAlignment="0" applyProtection="0"/>
    <xf numFmtId="43" fontId="1" fillId="0" borderId="0" applyFont="0" applyFill="0" applyBorder="0" applyAlignment="0" applyProtection="0"/>
    <xf numFmtId="0" fontId="93"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93"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17" fontId="2" fillId="0" borderId="0" applyFill="0" applyBorder="0">
      <alignment horizontal="centerContinuous" vertical="justify" textRotation="255" wrapText="1"/>
      <protection locked="0"/>
    </xf>
    <xf numFmtId="0" fontId="120" fillId="0" borderId="0" applyNumberFormat="0" applyBorder="0" applyAlignment="0">
      <alignment horizontal="left" readingOrder="1"/>
    </xf>
    <xf numFmtId="186" fontId="121" fillId="0" borderId="0" applyNumberFormat="0" applyBorder="0" applyAlignment="0">
      <alignment horizontal="left" readingOrder="1"/>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0"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1" fontId="20"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51">
    <xf numFmtId="0" fontId="0" fillId="0" borderId="0" xfId="0"/>
    <xf numFmtId="0" fontId="110" fillId="0" borderId="0" xfId="0" applyFont="1"/>
    <xf numFmtId="9" fontId="110" fillId="0" borderId="0" xfId="1" applyFont="1"/>
    <xf numFmtId="3" fontId="110" fillId="0" borderId="0" xfId="0" applyNumberFormat="1" applyFont="1"/>
    <xf numFmtId="0" fontId="110" fillId="0" borderId="0" xfId="0" applyFont="1" applyFill="1"/>
    <xf numFmtId="9" fontId="110" fillId="0" borderId="0" xfId="1" applyFont="1" applyFill="1"/>
    <xf numFmtId="1" fontId="110" fillId="0" borderId="0" xfId="0" applyNumberFormat="1" applyFont="1" applyFill="1"/>
    <xf numFmtId="3" fontId="4" fillId="0" borderId="1" xfId="2" applyNumberFormat="1" applyFont="1" applyBorder="1" applyAlignment="1">
      <alignment horizontal="right"/>
    </xf>
    <xf numFmtId="3" fontId="14" fillId="0" borderId="1" xfId="2" applyNumberFormat="1" applyFont="1" applyBorder="1" applyAlignment="1">
      <alignment horizontal="right"/>
    </xf>
    <xf numFmtId="0" fontId="113" fillId="0" borderId="0" xfId="0" applyFont="1"/>
    <xf numFmtId="3" fontId="110" fillId="0" borderId="1" xfId="0" applyNumberFormat="1" applyFont="1" applyBorder="1"/>
    <xf numFmtId="0" fontId="14" fillId="3" borderId="1" xfId="2" applyFont="1" applyFill="1" applyBorder="1"/>
    <xf numFmtId="49" fontId="4" fillId="2" borderId="1" xfId="2" applyNumberFormat="1" applyFont="1" applyFill="1" applyBorder="1" applyAlignment="1">
      <alignment horizontal="right"/>
    </xf>
    <xf numFmtId="1" fontId="110" fillId="0" borderId="0" xfId="0" applyNumberFormat="1" applyFont="1"/>
    <xf numFmtId="0" fontId="110" fillId="0" borderId="0" xfId="0" applyFont="1" applyAlignment="1">
      <alignment horizontal="right" readingOrder="2"/>
    </xf>
    <xf numFmtId="0" fontId="112" fillId="0" borderId="0" xfId="0" applyFont="1"/>
    <xf numFmtId="0" fontId="86" fillId="0" borderId="0" xfId="0" applyFont="1"/>
    <xf numFmtId="0" fontId="114" fillId="0" borderId="0" xfId="0" applyFont="1"/>
    <xf numFmtId="3" fontId="3" fillId="0" borderId="1" xfId="2" applyNumberFormat="1" applyFont="1" applyFill="1" applyBorder="1" applyAlignment="1">
      <alignment horizontal="right"/>
    </xf>
    <xf numFmtId="0" fontId="14" fillId="2" borderId="1" xfId="2" applyFont="1" applyFill="1" applyBorder="1" applyAlignment="1">
      <alignment wrapText="1"/>
    </xf>
    <xf numFmtId="0" fontId="111" fillId="2" borderId="1" xfId="0" applyFont="1" applyFill="1" applyBorder="1"/>
    <xf numFmtId="3" fontId="14" fillId="0" borderId="1" xfId="2" applyNumberFormat="1" applyFont="1" applyFill="1" applyBorder="1"/>
    <xf numFmtId="3" fontId="2" fillId="0" borderId="1" xfId="565" applyNumberFormat="1" applyFont="1" applyBorder="1" applyAlignment="1">
      <alignment horizontal="right"/>
    </xf>
    <xf numFmtId="3" fontId="3" fillId="0" borderId="0" xfId="566" applyNumberFormat="1" applyFont="1" applyAlignment="1" applyProtection="1"/>
    <xf numFmtId="3" fontId="3" fillId="0" borderId="0" xfId="566" applyNumberFormat="1" applyFont="1" applyAlignment="1" applyProtection="1">
      <alignment horizontal="right"/>
    </xf>
    <xf numFmtId="3" fontId="110" fillId="0" borderId="1" xfId="4" applyNumberFormat="1" applyFont="1" applyBorder="1" applyAlignment="1">
      <alignment horizontal="center"/>
    </xf>
    <xf numFmtId="3" fontId="110" fillId="0" borderId="1" xfId="564" applyNumberFormat="1" applyFont="1" applyBorder="1"/>
    <xf numFmtId="0" fontId="110" fillId="0" borderId="0" xfId="0" applyFont="1" applyAlignment="1">
      <alignment wrapText="1"/>
    </xf>
    <xf numFmtId="3" fontId="14" fillId="0" borderId="1" xfId="2" applyNumberFormat="1" applyFont="1" applyBorder="1"/>
    <xf numFmtId="182" fontId="0" fillId="0" borderId="0" xfId="13" applyNumberFormat="1" applyFont="1"/>
    <xf numFmtId="43" fontId="110" fillId="0" borderId="0" xfId="0" applyNumberFormat="1" applyFont="1"/>
    <xf numFmtId="185" fontId="14" fillId="0" borderId="1" xfId="11" applyNumberFormat="1" applyFont="1" applyBorder="1"/>
    <xf numFmtId="185" fontId="110" fillId="0" borderId="0" xfId="0" applyNumberFormat="1" applyFont="1"/>
    <xf numFmtId="0" fontId="110" fillId="0" borderId="0" xfId="0" applyFont="1" applyBorder="1"/>
    <xf numFmtId="3" fontId="116" fillId="29" borderId="17" xfId="0" applyNumberFormat="1" applyFont="1" applyFill="1" applyBorder="1" applyAlignment="1">
      <alignment horizontal="center" vertical="center" wrapText="1" readingOrder="2"/>
    </xf>
    <xf numFmtId="3" fontId="116" fillId="29" borderId="18" xfId="0" applyNumberFormat="1" applyFont="1" applyFill="1" applyBorder="1" applyAlignment="1">
      <alignment horizontal="center" vertical="center" wrapText="1" readingOrder="1"/>
    </xf>
    <xf numFmtId="186" fontId="117" fillId="0" borderId="0" xfId="566" applyNumberFormat="1" applyFont="1" applyBorder="1" applyAlignment="1" applyProtection="1">
      <alignment horizontal="right"/>
    </xf>
    <xf numFmtId="186" fontId="118" fillId="0" borderId="0" xfId="566" applyNumberFormat="1" applyFont="1" applyAlignment="1" applyProtection="1">
      <alignment vertical="top"/>
    </xf>
    <xf numFmtId="0" fontId="118" fillId="0" borderId="0" xfId="0" applyFont="1"/>
    <xf numFmtId="3" fontId="110" fillId="0" borderId="17" xfId="0" applyNumberFormat="1" applyFont="1" applyBorder="1" applyAlignment="1">
      <alignment horizontal="center" vertical="center" wrapText="1" readingOrder="2"/>
    </xf>
    <xf numFmtId="3" fontId="110" fillId="0" borderId="17" xfId="0" applyNumberFormat="1" applyFont="1" applyBorder="1" applyAlignment="1">
      <alignment horizontal="center" vertical="center" wrapText="1" readingOrder="1"/>
    </xf>
    <xf numFmtId="186" fontId="119" fillId="0" borderId="0" xfId="566" applyNumberFormat="1" applyFont="1" applyBorder="1" applyAlignment="1" applyProtection="1">
      <alignment horizontal="right" vertical="top"/>
    </xf>
    <xf numFmtId="186" fontId="119" fillId="0" borderId="0" xfId="566" applyNumberFormat="1" applyFont="1" applyBorder="1" applyAlignment="1" applyProtection="1"/>
    <xf numFmtId="3" fontId="112" fillId="0" borderId="0" xfId="0" applyNumberFormat="1" applyFont="1" applyAlignment="1">
      <alignment horizontal="center" vertical="center" wrapText="1" readingOrder="2"/>
    </xf>
    <xf numFmtId="3" fontId="112" fillId="0" borderId="0" xfId="0" applyNumberFormat="1" applyFont="1" applyAlignment="1">
      <alignment horizontal="center" vertical="center" wrapText="1" readingOrder="1"/>
    </xf>
    <xf numFmtId="186" fontId="4" fillId="0" borderId="0" xfId="566" applyNumberFormat="1" applyFont="1" applyBorder="1" applyAlignment="1" applyProtection="1">
      <alignment horizontal="right"/>
    </xf>
    <xf numFmtId="3" fontId="110" fillId="0" borderId="0" xfId="0" applyNumberFormat="1" applyFont="1" applyBorder="1" applyAlignment="1">
      <alignment horizontal="center" vertical="center" wrapText="1" readingOrder="2"/>
    </xf>
    <xf numFmtId="3" fontId="110" fillId="0" borderId="0" xfId="0" applyNumberFormat="1" applyFont="1" applyBorder="1" applyAlignment="1">
      <alignment horizontal="center" vertical="center" wrapText="1" readingOrder="1"/>
    </xf>
    <xf numFmtId="185" fontId="14" fillId="0" borderId="0" xfId="566" applyNumberFormat="1" applyFont="1" applyBorder="1" applyAlignment="1" applyProtection="1"/>
    <xf numFmtId="185" fontId="14" fillId="0" borderId="0" xfId="566" applyNumberFormat="1" applyFont="1" applyBorder="1" applyAlignment="1" applyProtection="1">
      <alignment vertical="top"/>
    </xf>
    <xf numFmtId="0" fontId="4" fillId="0" borderId="0" xfId="3" applyFont="1" applyBorder="1" applyAlignment="1">
      <alignment horizontal="right"/>
    </xf>
    <xf numFmtId="185" fontId="14" fillId="0" borderId="0" xfId="566" applyNumberFormat="1" applyFont="1" applyBorder="1" applyAlignment="1" applyProtection="1">
      <alignment horizontal="right"/>
    </xf>
    <xf numFmtId="3" fontId="110" fillId="0" borderId="0" xfId="0" applyNumberFormat="1" applyFont="1" applyAlignment="1">
      <alignment horizontal="center" vertical="center" wrapText="1" readingOrder="1"/>
    </xf>
    <xf numFmtId="3" fontId="112" fillId="0" borderId="19" xfId="0" applyNumberFormat="1" applyFont="1" applyBorder="1" applyAlignment="1">
      <alignment horizontal="center" vertical="center" wrapText="1" readingOrder="2"/>
    </xf>
    <xf numFmtId="3" fontId="112" fillId="0" borderId="17" xfId="0" applyNumberFormat="1" applyFont="1" applyBorder="1" applyAlignment="1">
      <alignment horizontal="center" vertical="center" wrapText="1" readingOrder="2"/>
    </xf>
    <xf numFmtId="3" fontId="112" fillId="0" borderId="20" xfId="0" applyNumberFormat="1" applyFont="1" applyBorder="1" applyAlignment="1">
      <alignment horizontal="center" vertical="center" wrapText="1" readingOrder="1"/>
    </xf>
    <xf numFmtId="186" fontId="4" fillId="0" borderId="0" xfId="566" applyNumberFormat="1" applyFont="1" applyBorder="1" applyAlignment="1" applyProtection="1">
      <alignment horizontal="right" vertical="top"/>
    </xf>
    <xf numFmtId="0" fontId="4" fillId="0" borderId="0" xfId="566" applyNumberFormat="1" applyFont="1" applyBorder="1" applyAlignment="1" applyProtection="1"/>
    <xf numFmtId="3" fontId="110" fillId="0" borderId="0" xfId="0" applyNumberFormat="1" applyFont="1" applyAlignment="1">
      <alignment horizontal="center" vertical="center" wrapText="1" readingOrder="2"/>
    </xf>
    <xf numFmtId="0" fontId="14" fillId="0" borderId="0" xfId="4" applyFont="1" applyBorder="1" applyAlignment="1">
      <alignment vertical="top" wrapText="1" readingOrder="2"/>
    </xf>
    <xf numFmtId="0" fontId="110" fillId="0" borderId="0" xfId="566" applyNumberFormat="1" applyFont="1" applyBorder="1" applyAlignment="1" applyProtection="1">
      <alignment vertical="top" readingOrder="2"/>
    </xf>
    <xf numFmtId="186" fontId="119" fillId="0" borderId="0" xfId="566" applyNumberFormat="1" applyFont="1" applyBorder="1" applyAlignment="1" applyProtection="1">
      <alignment horizontal="right"/>
    </xf>
    <xf numFmtId="0" fontId="110" fillId="0" borderId="0" xfId="0" applyFont="1" applyAlignment="1">
      <alignment horizontal="center"/>
    </xf>
    <xf numFmtId="9" fontId="0" fillId="0" borderId="0" xfId="1" applyFont="1"/>
    <xf numFmtId="164" fontId="0" fillId="0" borderId="0" xfId="0" applyNumberFormat="1" applyAlignment="1">
      <alignment horizontal="center"/>
    </xf>
    <xf numFmtId="3" fontId="0" fillId="0" borderId="0" xfId="0" applyNumberFormat="1"/>
    <xf numFmtId="3" fontId="0" fillId="0" borderId="0" xfId="0" applyNumberFormat="1" applyAlignment="1">
      <alignment horizontal="center"/>
    </xf>
    <xf numFmtId="3" fontId="115" fillId="29" borderId="17" xfId="0" applyNumberFormat="1" applyFont="1" applyFill="1" applyBorder="1" applyAlignment="1">
      <alignment horizontal="center" wrapText="1" readingOrder="2"/>
    </xf>
    <xf numFmtId="3" fontId="110" fillId="0" borderId="17" xfId="0" applyNumberFormat="1" applyFont="1" applyBorder="1" applyAlignment="1">
      <alignment horizontal="center" wrapText="1" readingOrder="2"/>
    </xf>
    <xf numFmtId="3" fontId="112" fillId="0" borderId="0" xfId="0" applyNumberFormat="1" applyFont="1" applyAlignment="1">
      <alignment horizontal="center" wrapText="1" readingOrder="2"/>
    </xf>
    <xf numFmtId="3" fontId="110" fillId="0" borderId="0" xfId="0" applyNumberFormat="1" applyFont="1" applyBorder="1" applyAlignment="1">
      <alignment horizontal="center" wrapText="1" readingOrder="2"/>
    </xf>
    <xf numFmtId="3" fontId="110" fillId="0" borderId="0" xfId="0" applyNumberFormat="1" applyFont="1" applyAlignment="1">
      <alignment horizontal="center" wrapText="1" readingOrder="2"/>
    </xf>
    <xf numFmtId="3" fontId="110" fillId="0" borderId="19" xfId="0" applyNumberFormat="1" applyFont="1" applyBorder="1" applyAlignment="1">
      <alignment horizontal="center" wrapText="1" readingOrder="2"/>
    </xf>
    <xf numFmtId="3" fontId="116" fillId="29" borderId="17" xfId="0" applyNumberFormat="1" applyFont="1" applyFill="1" applyBorder="1" applyAlignment="1">
      <alignment horizontal="center" wrapText="1" readingOrder="2"/>
    </xf>
    <xf numFmtId="0" fontId="14" fillId="0" borderId="0" xfId="4" applyFont="1" applyBorder="1" applyAlignment="1">
      <alignment horizontal="center" wrapText="1" readingOrder="2"/>
    </xf>
    <xf numFmtId="0" fontId="110" fillId="0" borderId="0" xfId="566" applyNumberFormat="1" applyFont="1" applyBorder="1" applyAlignment="1" applyProtection="1">
      <alignment horizontal="center" readingOrder="2"/>
    </xf>
    <xf numFmtId="0" fontId="14" fillId="2" borderId="0" xfId="2" applyFont="1" applyFill="1" applyBorder="1" applyAlignment="1">
      <alignment wrapText="1"/>
    </xf>
    <xf numFmtId="0" fontId="113" fillId="0" borderId="0" xfId="0" applyFont="1" applyAlignment="1">
      <alignment horizontal="right" readingOrder="2"/>
    </xf>
    <xf numFmtId="3" fontId="3" fillId="0" borderId="22" xfId="2" applyNumberFormat="1" applyFont="1" applyFill="1" applyBorder="1" applyAlignment="1">
      <alignment horizontal="right"/>
    </xf>
    <xf numFmtId="0" fontId="14" fillId="2" borderId="23" xfId="0" applyFont="1" applyFill="1" applyBorder="1" applyAlignment="1">
      <alignment horizontal="right" readingOrder="2"/>
    </xf>
    <xf numFmtId="0" fontId="4" fillId="2" borderId="24" xfId="0" applyFont="1" applyFill="1" applyBorder="1" applyAlignment="1">
      <alignment horizontal="center"/>
    </xf>
    <xf numFmtId="0" fontId="4" fillId="2" borderId="25" xfId="0" applyFont="1" applyFill="1" applyBorder="1" applyAlignment="1">
      <alignment horizontal="center"/>
    </xf>
    <xf numFmtId="0" fontId="14" fillId="2" borderId="21" xfId="0" applyFont="1" applyFill="1" applyBorder="1"/>
    <xf numFmtId="3" fontId="14" fillId="2" borderId="1" xfId="0" applyNumberFormat="1" applyFont="1" applyFill="1" applyBorder="1"/>
    <xf numFmtId="3" fontId="14" fillId="2" borderId="22" xfId="0" applyNumberFormat="1" applyFont="1" applyFill="1" applyBorder="1"/>
    <xf numFmtId="0" fontId="14" fillId="2" borderId="26" xfId="0" applyFont="1" applyFill="1" applyBorder="1"/>
    <xf numFmtId="3" fontId="14" fillId="2" borderId="27" xfId="0" applyNumberFormat="1" applyFont="1" applyFill="1" applyBorder="1"/>
    <xf numFmtId="3" fontId="14" fillId="2" borderId="28" xfId="0" applyNumberFormat="1" applyFont="1" applyFill="1" applyBorder="1"/>
    <xf numFmtId="49" fontId="4" fillId="2" borderId="22" xfId="2" applyNumberFormat="1" applyFont="1" applyFill="1" applyBorder="1" applyAlignment="1">
      <alignment horizontal="right"/>
    </xf>
    <xf numFmtId="3" fontId="110" fillId="0" borderId="22" xfId="0" applyNumberFormat="1" applyFont="1" applyBorder="1"/>
    <xf numFmtId="0" fontId="14" fillId="3" borderId="27" xfId="2" applyFont="1" applyFill="1" applyBorder="1"/>
    <xf numFmtId="3" fontId="110" fillId="0" borderId="27" xfId="0" applyNumberFormat="1" applyFont="1" applyBorder="1"/>
    <xf numFmtId="3" fontId="110" fillId="0" borderId="28" xfId="0" applyNumberFormat="1" applyFont="1" applyBorder="1"/>
    <xf numFmtId="49" fontId="124" fillId="2" borderId="1" xfId="0" applyNumberFormat="1" applyFont="1" applyFill="1" applyBorder="1" applyAlignment="1">
      <alignment horizontal="right"/>
    </xf>
    <xf numFmtId="49" fontId="124" fillId="2" borderId="21" xfId="0" applyNumberFormat="1" applyFont="1" applyFill="1" applyBorder="1" applyAlignment="1">
      <alignment horizontal="right"/>
    </xf>
    <xf numFmtId="0" fontId="2" fillId="3" borderId="21" xfId="3" applyFont="1" applyFill="1" applyBorder="1" applyAlignment="1">
      <alignment horizontal="right"/>
    </xf>
    <xf numFmtId="0" fontId="2" fillId="2" borderId="21" xfId="2" applyFont="1" applyFill="1" applyBorder="1" applyAlignment="1">
      <alignment horizontal="right"/>
    </xf>
    <xf numFmtId="3" fontId="4" fillId="0" borderId="22" xfId="2" applyNumberFormat="1" applyFont="1" applyBorder="1" applyAlignment="1">
      <alignment horizontal="right"/>
    </xf>
    <xf numFmtId="3" fontId="14" fillId="0" borderId="22" xfId="2" applyNumberFormat="1" applyFont="1" applyBorder="1" applyAlignment="1">
      <alignment horizontal="right"/>
    </xf>
    <xf numFmtId="0" fontId="4" fillId="2" borderId="24" xfId="2" applyFont="1" applyFill="1" applyBorder="1" applyAlignment="1">
      <alignment horizontal="center"/>
    </xf>
    <xf numFmtId="49" fontId="4" fillId="2" borderId="25" xfId="2" applyNumberFormat="1" applyFont="1" applyFill="1" applyBorder="1" applyAlignment="1">
      <alignment horizontal="right"/>
    </xf>
    <xf numFmtId="0" fontId="2" fillId="2" borderId="26" xfId="2" applyFont="1" applyFill="1" applyBorder="1" applyAlignment="1">
      <alignment horizontal="right"/>
    </xf>
    <xf numFmtId="3" fontId="14" fillId="0" borderId="27" xfId="2" applyNumberFormat="1" applyFont="1" applyBorder="1" applyAlignment="1">
      <alignment horizontal="right"/>
    </xf>
    <xf numFmtId="3" fontId="14" fillId="0" borderId="28" xfId="2" applyNumberFormat="1" applyFont="1" applyBorder="1" applyAlignment="1">
      <alignment horizontal="right"/>
    </xf>
    <xf numFmtId="3" fontId="14" fillId="0" borderId="22" xfId="2" applyNumberFormat="1" applyFont="1" applyFill="1" applyBorder="1"/>
    <xf numFmtId="0" fontId="2" fillId="2" borderId="21" xfId="2" applyFont="1" applyFill="1" applyBorder="1"/>
    <xf numFmtId="0" fontId="14" fillId="2" borderId="23" xfId="2" applyFont="1" applyFill="1" applyBorder="1" applyAlignment="1">
      <alignment horizontal="center" wrapText="1"/>
    </xf>
    <xf numFmtId="0" fontId="14" fillId="2" borderId="21" xfId="2" applyFont="1" applyFill="1" applyBorder="1" applyAlignment="1">
      <alignment horizontal="center"/>
    </xf>
    <xf numFmtId="3" fontId="2" fillId="0" borderId="22" xfId="4" applyNumberFormat="1" applyFont="1" applyBorder="1" applyAlignment="1">
      <alignment horizontal="right"/>
    </xf>
    <xf numFmtId="0" fontId="14" fillId="2" borderId="23" xfId="2" applyFont="1" applyFill="1" applyBorder="1" applyAlignment="1">
      <alignment horizontal="center"/>
    </xf>
    <xf numFmtId="0" fontId="4" fillId="2" borderId="25" xfId="2" applyFont="1" applyFill="1" applyBorder="1" applyAlignment="1">
      <alignment horizontal="center"/>
    </xf>
    <xf numFmtId="0" fontId="14" fillId="3" borderId="21" xfId="2" applyFont="1" applyFill="1" applyBorder="1"/>
    <xf numFmtId="0" fontId="4" fillId="2" borderId="23" xfId="2" applyFont="1" applyFill="1" applyBorder="1"/>
    <xf numFmtId="0" fontId="4" fillId="2" borderId="24" xfId="2" applyFont="1" applyFill="1" applyBorder="1" applyAlignment="1">
      <alignment horizontal="right"/>
    </xf>
    <xf numFmtId="49" fontId="4" fillId="2" borderId="24" xfId="2" applyNumberFormat="1" applyFont="1" applyFill="1" applyBorder="1" applyAlignment="1">
      <alignment horizontal="right"/>
    </xf>
    <xf numFmtId="0" fontId="14" fillId="3" borderId="26" xfId="2" applyFont="1" applyFill="1" applyBorder="1"/>
    <xf numFmtId="0" fontId="14" fillId="2" borderId="21" xfId="2" applyFont="1" applyFill="1" applyBorder="1"/>
    <xf numFmtId="0" fontId="14" fillId="2" borderId="23" xfId="2" applyFont="1" applyFill="1" applyBorder="1"/>
    <xf numFmtId="49" fontId="14" fillId="2" borderId="26" xfId="2" applyNumberFormat="1" applyFont="1" applyFill="1" applyBorder="1" applyAlignment="1">
      <alignment horizontal="right"/>
    </xf>
    <xf numFmtId="0" fontId="4" fillId="2" borderId="24" xfId="2" applyFont="1" applyFill="1" applyBorder="1"/>
    <xf numFmtId="0" fontId="14" fillId="2" borderId="26" xfId="2" applyFont="1" applyFill="1" applyBorder="1"/>
    <xf numFmtId="3" fontId="110" fillId="0" borderId="22" xfId="564" applyNumberFormat="1" applyFont="1" applyBorder="1"/>
    <xf numFmtId="182" fontId="110" fillId="0" borderId="22" xfId="564" applyNumberFormat="1" applyFont="1" applyBorder="1"/>
    <xf numFmtId="182" fontId="110" fillId="0" borderId="27" xfId="564" applyNumberFormat="1" applyFont="1" applyBorder="1"/>
    <xf numFmtId="182" fontId="110" fillId="0" borderId="28" xfId="564" applyNumberFormat="1" applyFont="1" applyBorder="1"/>
    <xf numFmtId="0" fontId="14" fillId="2" borderId="21" xfId="2" applyFont="1" applyFill="1" applyBorder="1" applyAlignment="1">
      <alignment wrapText="1"/>
    </xf>
    <xf numFmtId="183" fontId="110" fillId="0" borderId="22" xfId="5" applyNumberFormat="1" applyFont="1" applyBorder="1"/>
    <xf numFmtId="0" fontId="14" fillId="2" borderId="23" xfId="2" applyFont="1" applyFill="1" applyBorder="1" applyAlignment="1">
      <alignment wrapText="1"/>
    </xf>
    <xf numFmtId="0" fontId="4" fillId="2" borderId="24" xfId="2" applyFont="1" applyFill="1" applyBorder="1" applyAlignment="1">
      <alignment wrapText="1"/>
    </xf>
    <xf numFmtId="0" fontId="4" fillId="2" borderId="25" xfId="2" applyFont="1" applyFill="1" applyBorder="1" applyAlignment="1">
      <alignment wrapText="1"/>
    </xf>
    <xf numFmtId="0" fontId="14" fillId="2" borderId="26" xfId="2" applyFont="1" applyFill="1" applyBorder="1" applyAlignment="1">
      <alignment wrapText="1"/>
    </xf>
    <xf numFmtId="3" fontId="14" fillId="0" borderId="27" xfId="2" applyNumberFormat="1" applyFont="1" applyBorder="1"/>
    <xf numFmtId="183" fontId="110" fillId="0" borderId="28" xfId="5" applyNumberFormat="1" applyFont="1" applyBorder="1"/>
    <xf numFmtId="185" fontId="14" fillId="0" borderId="22" xfId="11" applyNumberFormat="1" applyFont="1" applyBorder="1"/>
    <xf numFmtId="185" fontId="14" fillId="0" borderId="27" xfId="11" applyNumberFormat="1" applyFont="1" applyBorder="1"/>
    <xf numFmtId="185" fontId="14" fillId="0" borderId="28" xfId="11" applyNumberFormat="1" applyFont="1" applyBorder="1"/>
    <xf numFmtId="0" fontId="110" fillId="0" borderId="0" xfId="0" applyFont="1" applyFill="1" applyAlignment="1">
      <alignment horizontal="right" readingOrder="2"/>
    </xf>
    <xf numFmtId="3" fontId="115" fillId="29" borderId="19" xfId="0" applyNumberFormat="1" applyFont="1" applyFill="1" applyBorder="1" applyAlignment="1">
      <alignment horizontal="center" vertical="center" wrapText="1" readingOrder="2"/>
    </xf>
    <xf numFmtId="3" fontId="115" fillId="29" borderId="19" xfId="0" applyNumberFormat="1" applyFont="1" applyFill="1" applyBorder="1" applyAlignment="1">
      <alignment horizontal="center" wrapText="1" readingOrder="2"/>
    </xf>
    <xf numFmtId="3" fontId="115" fillId="29" borderId="20" xfId="0" applyNumberFormat="1" applyFont="1" applyFill="1" applyBorder="1" applyAlignment="1">
      <alignment horizontal="center" vertical="center" wrapText="1" readingOrder="2"/>
    </xf>
    <xf numFmtId="3" fontId="115" fillId="29" borderId="20" xfId="0" applyNumberFormat="1" applyFont="1" applyFill="1" applyBorder="1" applyAlignment="1">
      <alignment horizontal="center" wrapText="1" readingOrder="2"/>
    </xf>
    <xf numFmtId="3" fontId="115" fillId="29" borderId="20" xfId="0" applyNumberFormat="1" applyFont="1" applyFill="1" applyBorder="1" applyAlignment="1">
      <alignment horizontal="center" vertical="center" wrapText="1" readingOrder="1"/>
    </xf>
    <xf numFmtId="3" fontId="126" fillId="0" borderId="1" xfId="2" applyNumberFormat="1" applyFont="1" applyFill="1" applyBorder="1" applyAlignment="1">
      <alignment horizontal="right"/>
    </xf>
    <xf numFmtId="3" fontId="126" fillId="0" borderId="24" xfId="2" applyNumberFormat="1" applyFont="1" applyFill="1" applyBorder="1" applyAlignment="1">
      <alignment horizontal="right"/>
    </xf>
    <xf numFmtId="3" fontId="128" fillId="0" borderId="0" xfId="2" applyNumberFormat="1" applyFont="1" applyAlignment="1">
      <alignment horizontal="right"/>
    </xf>
    <xf numFmtId="3" fontId="2" fillId="0" borderId="0" xfId="2" applyNumberFormat="1" applyAlignment="1">
      <alignment horizontal="right"/>
    </xf>
    <xf numFmtId="3" fontId="130" fillId="0" borderId="1" xfId="1" applyNumberFormat="1" applyFont="1" applyBorder="1"/>
    <xf numFmtId="3" fontId="130" fillId="0" borderId="24" xfId="1" applyNumberFormat="1" applyFont="1" applyBorder="1"/>
    <xf numFmtId="3" fontId="130" fillId="0" borderId="27" xfId="1" applyNumberFormat="1" applyFont="1" applyBorder="1"/>
    <xf numFmtId="0" fontId="129" fillId="2" borderId="21" xfId="2" applyFont="1" applyFill="1" applyBorder="1"/>
    <xf numFmtId="3" fontId="110" fillId="30" borderId="1" xfId="4" applyNumberFormat="1" applyFont="1" applyFill="1" applyBorder="1" applyAlignment="1">
      <alignment horizontal="center"/>
    </xf>
    <xf numFmtId="0" fontId="4" fillId="2" borderId="21" xfId="2" applyFont="1" applyFill="1" applyBorder="1"/>
    <xf numFmtId="0" fontId="4" fillId="2" borderId="1" xfId="2" applyFont="1" applyFill="1" applyBorder="1"/>
    <xf numFmtId="0" fontId="4" fillId="2" borderId="22" xfId="2" applyFont="1" applyFill="1" applyBorder="1"/>
    <xf numFmtId="14" fontId="110" fillId="0" borderId="0" xfId="0" applyNumberFormat="1" applyFont="1"/>
    <xf numFmtId="0" fontId="127" fillId="2" borderId="24" xfId="2" applyFont="1" applyFill="1" applyBorder="1"/>
    <xf numFmtId="3" fontId="110" fillId="30" borderId="1" xfId="0" applyNumberFormat="1" applyFont="1" applyFill="1" applyBorder="1"/>
    <xf numFmtId="3" fontId="131" fillId="0" borderId="1" xfId="2" applyNumberFormat="1" applyFont="1" applyBorder="1"/>
    <xf numFmtId="183" fontId="132" fillId="0" borderId="22" xfId="5" applyNumberFormat="1" applyFont="1" applyBorder="1"/>
    <xf numFmtId="185" fontId="131" fillId="0" borderId="1" xfId="11" applyNumberFormat="1" applyFont="1" applyFill="1" applyBorder="1"/>
    <xf numFmtId="185" fontId="131" fillId="0" borderId="22" xfId="11" applyNumberFormat="1" applyFont="1" applyFill="1" applyBorder="1"/>
    <xf numFmtId="184" fontId="110" fillId="0" borderId="0" xfId="1" applyNumberFormat="1" applyFont="1"/>
    <xf numFmtId="49" fontId="4" fillId="2" borderId="1" xfId="0" applyNumberFormat="1" applyFont="1" applyFill="1" applyBorder="1" applyAlignment="1">
      <alignment horizontal="right"/>
    </xf>
    <xf numFmtId="184" fontId="0" fillId="0" borderId="0" xfId="1" applyNumberFormat="1" applyFont="1"/>
    <xf numFmtId="0" fontId="14" fillId="3" borderId="29" xfId="2" applyFont="1" applyFill="1" applyBorder="1"/>
    <xf numFmtId="185" fontId="0" fillId="0" borderId="0" xfId="0" applyNumberFormat="1"/>
    <xf numFmtId="49" fontId="4" fillId="2" borderId="29" xfId="2" applyNumberFormat="1" applyFont="1" applyFill="1" applyBorder="1" applyAlignment="1">
      <alignment horizontal="right"/>
    </xf>
    <xf numFmtId="4" fontId="0" fillId="0" borderId="0" xfId="0" applyNumberFormat="1"/>
    <xf numFmtId="0" fontId="135" fillId="0" borderId="0" xfId="0" applyFont="1" applyAlignment="1">
      <alignment horizontal="right" readingOrder="2"/>
    </xf>
    <xf numFmtId="0" fontId="136" fillId="0" borderId="0" xfId="0" applyFont="1"/>
    <xf numFmtId="49" fontId="4" fillId="0" borderId="22" xfId="2" applyNumberFormat="1" applyFont="1" applyBorder="1" applyAlignment="1">
      <alignment horizontal="right"/>
    </xf>
    <xf numFmtId="182" fontId="0" fillId="0" borderId="0" xfId="564" applyNumberFormat="1" applyFont="1"/>
    <xf numFmtId="182" fontId="0" fillId="0" borderId="0" xfId="0" applyNumberFormat="1"/>
    <xf numFmtId="0" fontId="113" fillId="0" borderId="0" xfId="0" applyFont="1" applyAlignment="1"/>
    <xf numFmtId="0" fontId="110" fillId="0" borderId="0" xfId="0" applyFont="1" applyAlignment="1"/>
    <xf numFmtId="0" fontId="138" fillId="3" borderId="26" xfId="2" applyFont="1" applyFill="1" applyBorder="1"/>
    <xf numFmtId="3" fontId="137" fillId="0" borderId="27" xfId="0" applyNumberFormat="1" applyFont="1" applyBorder="1"/>
    <xf numFmtId="3" fontId="137" fillId="0" borderId="28" xfId="0" applyNumberFormat="1" applyFont="1" applyBorder="1"/>
    <xf numFmtId="3" fontId="137" fillId="0" borderId="27" xfId="1" applyNumberFormat="1" applyFont="1" applyBorder="1"/>
    <xf numFmtId="3" fontId="3" fillId="0" borderId="0" xfId="2" applyNumberFormat="1" applyFont="1" applyAlignment="1">
      <alignment horizontal="right"/>
    </xf>
    <xf numFmtId="184" fontId="110" fillId="0" borderId="0" xfId="0" applyNumberFormat="1" applyFont="1"/>
    <xf numFmtId="3" fontId="110" fillId="0" borderId="0" xfId="1" applyNumberFormat="1" applyFont="1"/>
    <xf numFmtId="164" fontId="110" fillId="0" borderId="0" xfId="1" applyNumberFormat="1" applyFont="1"/>
    <xf numFmtId="0" fontId="139" fillId="0" borderId="0" xfId="0" applyFont="1"/>
    <xf numFmtId="3" fontId="140" fillId="0" borderId="27" xfId="0" applyNumberFormat="1" applyFont="1" applyBorder="1"/>
    <xf numFmtId="3" fontId="141" fillId="0" borderId="27" xfId="565" applyNumberFormat="1" applyFont="1" applyBorder="1" applyAlignment="1">
      <alignment horizontal="right"/>
    </xf>
    <xf numFmtId="3" fontId="140" fillId="0" borderId="1" xfId="1" applyNumberFormat="1" applyFont="1" applyBorder="1"/>
    <xf numFmtId="3" fontId="140" fillId="0" borderId="24" xfId="1" applyNumberFormat="1" applyFont="1" applyBorder="1"/>
    <xf numFmtId="3" fontId="140" fillId="30" borderId="30" xfId="1" applyNumberFormat="1" applyFont="1" applyFill="1" applyBorder="1"/>
    <xf numFmtId="3" fontId="140" fillId="0" borderId="27" xfId="1" applyNumberFormat="1" applyFont="1" applyBorder="1"/>
    <xf numFmtId="3" fontId="142" fillId="0" borderId="1" xfId="1" applyNumberFormat="1" applyFont="1" applyBorder="1"/>
    <xf numFmtId="3" fontId="142" fillId="0" borderId="24" xfId="1" applyNumberFormat="1" applyFont="1" applyBorder="1"/>
    <xf numFmtId="3" fontId="142" fillId="0" borderId="27" xfId="1" applyNumberFormat="1" applyFont="1" applyBorder="1"/>
    <xf numFmtId="3" fontId="143" fillId="0" borderId="22" xfId="2" applyNumberFormat="1" applyFont="1" applyBorder="1" applyAlignment="1">
      <alignment horizontal="right"/>
    </xf>
    <xf numFmtId="3" fontId="144" fillId="0" borderId="28" xfId="2" applyNumberFormat="1" applyFont="1" applyBorder="1" applyAlignment="1">
      <alignment horizontal="right"/>
    </xf>
    <xf numFmtId="3" fontId="144" fillId="0" borderId="1" xfId="2" applyNumberFormat="1" applyFont="1" applyFill="1" applyBorder="1"/>
    <xf numFmtId="3" fontId="144" fillId="0" borderId="24" xfId="2" applyNumberFormat="1" applyFont="1" applyFill="1" applyBorder="1"/>
    <xf numFmtId="3" fontId="144" fillId="0" borderId="27" xfId="2" applyNumberFormat="1" applyFont="1" applyFill="1" applyBorder="1"/>
    <xf numFmtId="49" fontId="4" fillId="2" borderId="14" xfId="2" applyNumberFormat="1" applyFont="1" applyFill="1" applyBorder="1" applyAlignment="1">
      <alignment horizontal="right"/>
    </xf>
    <xf numFmtId="0" fontId="144" fillId="2" borderId="26" xfId="2" applyFont="1" applyFill="1" applyBorder="1" applyAlignment="1">
      <alignment wrapText="1"/>
    </xf>
    <xf numFmtId="185" fontId="144" fillId="0" borderId="27" xfId="11" applyNumberFormat="1" applyFont="1" applyFill="1" applyBorder="1"/>
    <xf numFmtId="185" fontId="144" fillId="0" borderId="28" xfId="11" applyNumberFormat="1" applyFont="1" applyFill="1" applyBorder="1"/>
    <xf numFmtId="1" fontId="0" fillId="0" borderId="0" xfId="0" applyNumberFormat="1"/>
    <xf numFmtId="3" fontId="110" fillId="0" borderId="18" xfId="0" applyNumberFormat="1" applyFont="1" applyBorder="1" applyAlignment="1">
      <alignment horizontal="center" wrapText="1" readingOrder="2"/>
    </xf>
    <xf numFmtId="3" fontId="110" fillId="0" borderId="18" xfId="0" applyNumberFormat="1" applyFont="1" applyBorder="1" applyAlignment="1">
      <alignment horizontal="center" vertical="center" wrapText="1" readingOrder="2"/>
    </xf>
    <xf numFmtId="3" fontId="110" fillId="0" borderId="18" xfId="0" applyNumberFormat="1" applyFont="1" applyBorder="1" applyAlignment="1">
      <alignment horizontal="center" vertical="center" wrapText="1" readingOrder="1"/>
    </xf>
    <xf numFmtId="1" fontId="0" fillId="0" borderId="0" xfId="1" applyNumberFormat="1" applyFont="1"/>
    <xf numFmtId="0" fontId="110" fillId="0" borderId="0" xfId="0" applyFont="1" applyAlignment="1">
      <alignment horizontal="right" readingOrder="2"/>
    </xf>
    <xf numFmtId="0" fontId="86" fillId="0" borderId="0" xfId="0" applyFont="1"/>
    <xf numFmtId="0" fontId="0" fillId="0" borderId="0" xfId="0"/>
    <xf numFmtId="0" fontId="113" fillId="0" borderId="0" xfId="0" applyFont="1"/>
    <xf numFmtId="49" fontId="4" fillId="2" borderId="1" xfId="2" applyNumberFormat="1" applyFont="1" applyFill="1" applyBorder="1" applyAlignment="1">
      <alignment horizontal="right"/>
    </xf>
    <xf numFmtId="0" fontId="111" fillId="2" borderId="1" xfId="0" applyFont="1" applyFill="1" applyBorder="1"/>
    <xf numFmtId="3" fontId="0" fillId="0" borderId="0" xfId="0" applyNumberFormat="1"/>
    <xf numFmtId="0" fontId="113" fillId="0" borderId="0" xfId="0" applyFont="1" applyAlignment="1">
      <alignment horizontal="right" readingOrder="2"/>
    </xf>
    <xf numFmtId="49" fontId="4" fillId="2" borderId="22" xfId="2" applyNumberFormat="1" applyFont="1" applyFill="1" applyBorder="1" applyAlignment="1">
      <alignment horizontal="right"/>
    </xf>
    <xf numFmtId="0" fontId="14" fillId="2" borderId="21" xfId="2" applyFont="1" applyFill="1" applyBorder="1"/>
    <xf numFmtId="0" fontId="14" fillId="2" borderId="26" xfId="2" applyNumberFormat="1" applyFont="1" applyFill="1" applyBorder="1" applyAlignment="1">
      <alignment horizontal="center"/>
    </xf>
    <xf numFmtId="49" fontId="4" fillId="2" borderId="24" xfId="2" applyNumberFormat="1" applyFont="1" applyFill="1" applyBorder="1" applyAlignment="1">
      <alignment horizontal="center"/>
    </xf>
    <xf numFmtId="49" fontId="111" fillId="2" borderId="29" xfId="2" applyNumberFormat="1" applyFont="1" applyFill="1" applyBorder="1" applyAlignment="1">
      <alignment horizontal="right"/>
    </xf>
    <xf numFmtId="187" fontId="145" fillId="0" borderId="31" xfId="0" applyNumberFormat="1" applyFont="1" applyBorder="1" applyAlignment="1">
      <alignment horizontal="right" vertical="top"/>
    </xf>
    <xf numFmtId="187" fontId="145" fillId="0" borderId="31" xfId="7" applyNumberFormat="1" applyFont="1" applyBorder="1" applyAlignment="1">
      <alignment horizontal="right" vertical="top"/>
    </xf>
    <xf numFmtId="187" fontId="145" fillId="0" borderId="31" xfId="0" applyNumberFormat="1" applyFont="1" applyFill="1" applyBorder="1" applyAlignment="1">
      <alignment horizontal="right" vertical="top"/>
    </xf>
    <xf numFmtId="187" fontId="145" fillId="0" borderId="31" xfId="7" applyNumberFormat="1" applyFont="1" applyFill="1" applyBorder="1" applyAlignment="1">
      <alignment horizontal="right" vertical="top"/>
    </xf>
    <xf numFmtId="187" fontId="110" fillId="0" borderId="0" xfId="0" applyNumberFormat="1" applyFont="1"/>
    <xf numFmtId="3" fontId="14" fillId="0" borderId="27" xfId="2" applyNumberFormat="1" applyFont="1" applyFill="1" applyBorder="1"/>
    <xf numFmtId="0" fontId="14" fillId="0" borderId="23" xfId="2" applyFont="1" applyFill="1" applyBorder="1" applyAlignment="1">
      <alignment wrapText="1"/>
    </xf>
    <xf numFmtId="0" fontId="4" fillId="0" borderId="24" xfId="2" applyFont="1" applyFill="1" applyBorder="1" applyAlignment="1">
      <alignment wrapText="1"/>
    </xf>
    <xf numFmtId="0" fontId="4" fillId="0" borderId="25" xfId="2" applyFont="1" applyFill="1" applyBorder="1" applyAlignment="1">
      <alignment wrapText="1"/>
    </xf>
    <xf numFmtId="0" fontId="14" fillId="0" borderId="21" xfId="2" applyFont="1" applyFill="1" applyBorder="1" applyAlignment="1">
      <alignment wrapText="1"/>
    </xf>
    <xf numFmtId="3" fontId="14" fillId="0" borderId="1" xfId="4" applyNumberFormat="1" applyFont="1" applyFill="1" applyBorder="1"/>
    <xf numFmtId="3" fontId="14" fillId="0" borderId="1" xfId="4" applyNumberFormat="1" applyFont="1" applyFill="1" applyBorder="1" applyAlignment="1">
      <alignment horizontal="right"/>
    </xf>
    <xf numFmtId="9" fontId="110" fillId="0" borderId="22" xfId="8" applyFont="1" applyFill="1" applyBorder="1"/>
    <xf numFmtId="184" fontId="110" fillId="0" borderId="22" xfId="8" applyNumberFormat="1" applyFont="1" applyFill="1" applyBorder="1"/>
    <xf numFmtId="0" fontId="14" fillId="0" borderId="26" xfId="2" applyFont="1" applyFill="1" applyBorder="1" applyAlignment="1">
      <alignment wrapText="1"/>
    </xf>
    <xf numFmtId="3" fontId="14" fillId="0" borderId="27" xfId="4" applyNumberFormat="1" applyFont="1" applyFill="1" applyBorder="1" applyAlignment="1">
      <alignment horizontal="right"/>
    </xf>
    <xf numFmtId="3" fontId="131" fillId="0" borderId="1" xfId="4" applyNumberFormat="1" applyFont="1" applyFill="1" applyBorder="1" applyAlignment="1">
      <alignment horizontal="right"/>
    </xf>
    <xf numFmtId="3" fontId="131" fillId="0" borderId="1" xfId="2" applyNumberFormat="1" applyFont="1" applyFill="1" applyBorder="1"/>
    <xf numFmtId="0" fontId="144" fillId="0" borderId="26" xfId="2" applyFont="1" applyFill="1" applyBorder="1" applyAlignment="1">
      <alignment wrapText="1"/>
    </xf>
    <xf numFmtId="3" fontId="144" fillId="0" borderId="27" xfId="4" applyNumberFormat="1" applyFont="1" applyFill="1" applyBorder="1" applyAlignment="1">
      <alignment horizontal="right"/>
    </xf>
    <xf numFmtId="3" fontId="144" fillId="0" borderId="27" xfId="4" applyNumberFormat="1" applyFont="1" applyFill="1" applyBorder="1"/>
    <xf numFmtId="0" fontId="128" fillId="0" borderId="0" xfId="2" applyFont="1" applyBorder="1" applyAlignment="1">
      <alignment horizontal="right"/>
    </xf>
    <xf numFmtId="0" fontId="2" fillId="0" borderId="0" xfId="2" applyFont="1" applyBorder="1" applyAlignment="1">
      <alignment horizontal="right"/>
    </xf>
    <xf numFmtId="0" fontId="2" fillId="0" borderId="0" xfId="2" applyFont="1" applyAlignment="1">
      <alignment horizontal="right"/>
    </xf>
    <xf numFmtId="3" fontId="128" fillId="0" borderId="0" xfId="2" applyNumberFormat="1" applyFont="1"/>
    <xf numFmtId="3" fontId="2" fillId="0" borderId="0" xfId="2" applyNumberFormat="1" applyFont="1"/>
    <xf numFmtId="3" fontId="2" fillId="31" borderId="0" xfId="2" applyNumberFormat="1" applyFont="1" applyFill="1"/>
    <xf numFmtId="3" fontId="14" fillId="30" borderId="32" xfId="2" applyNumberFormat="1" applyFont="1" applyFill="1" applyBorder="1"/>
    <xf numFmtId="0" fontId="146" fillId="32" borderId="33" xfId="0" applyFont="1" applyFill="1" applyBorder="1"/>
    <xf numFmtId="49" fontId="111" fillId="2" borderId="34" xfId="2" applyNumberFormat="1" applyFont="1" applyFill="1" applyBorder="1" applyAlignment="1">
      <alignment horizontal="right"/>
    </xf>
    <xf numFmtId="10" fontId="110" fillId="0" borderId="0" xfId="1" applyNumberFormat="1" applyFont="1"/>
  </cellXfs>
  <cellStyles count="684">
    <cellStyle name="20% - Accent1" xfId="495"/>
    <cellStyle name="20% - Accent2" xfId="540"/>
    <cellStyle name="20% - Accent3" xfId="536"/>
    <cellStyle name="20% - Accent4" xfId="502"/>
    <cellStyle name="20% - Accent5" xfId="448"/>
    <cellStyle name="20% - Accent6" xfId="541"/>
    <cellStyle name="20% - akcent 1" xfId="19"/>
    <cellStyle name="20% - akcent 2" xfId="20"/>
    <cellStyle name="20% - akcent 3" xfId="21"/>
    <cellStyle name="20% - akcent 4" xfId="22"/>
    <cellStyle name="20% - akcent 5" xfId="23"/>
    <cellStyle name="20% - akcent 6" xfId="24"/>
    <cellStyle name="20% - Ênfase1" xfId="25"/>
    <cellStyle name="20% - Ênfase1 2" xfId="26"/>
    <cellStyle name="20% - Ênfase2" xfId="27"/>
    <cellStyle name="20% - Ênfase2 2" xfId="28"/>
    <cellStyle name="20% - Ênfase3" xfId="29"/>
    <cellStyle name="20% - Ênfase3 2" xfId="30"/>
    <cellStyle name="20% - Ênfase4" xfId="31"/>
    <cellStyle name="20% - Ênfase4 2" xfId="32"/>
    <cellStyle name="20% - Ênfase5" xfId="33"/>
    <cellStyle name="20% - Ênfase5 2" xfId="34"/>
    <cellStyle name="20% - Ênfase6" xfId="35"/>
    <cellStyle name="20% - Ênfase6 2" xfId="36"/>
    <cellStyle name="20% - הדגשה1 2" xfId="37"/>
    <cellStyle name="20% - הדגשה2 2" xfId="38"/>
    <cellStyle name="20% - הדגשה3 2" xfId="39"/>
    <cellStyle name="20% - הדגשה4 2" xfId="40"/>
    <cellStyle name="20% - הדגשה5 2" xfId="41"/>
    <cellStyle name="20% - הדגשה6 2" xfId="42"/>
    <cellStyle name="40% - Accent1" xfId="499"/>
    <cellStyle name="40% - Accent2" xfId="515"/>
    <cellStyle name="40% - Accent3" xfId="528"/>
    <cellStyle name="40% - Accent4" xfId="534"/>
    <cellStyle name="40% - Accent5" xfId="446"/>
    <cellStyle name="40% - Accent6" xfId="497"/>
    <cellStyle name="40% - akcent 1" xfId="43"/>
    <cellStyle name="40% - akcent 2" xfId="44"/>
    <cellStyle name="40% - akcent 3" xfId="45"/>
    <cellStyle name="40% - akcent 4" xfId="46"/>
    <cellStyle name="40% - akcent 5" xfId="47"/>
    <cellStyle name="40% - akcent 6" xfId="48"/>
    <cellStyle name="40% - Ênfase1" xfId="49"/>
    <cellStyle name="40% - Ênfase1 2" xfId="50"/>
    <cellStyle name="40% - Ênfase2" xfId="51"/>
    <cellStyle name="40% - Ênfase2 2" xfId="52"/>
    <cellStyle name="40% - Ênfase3" xfId="53"/>
    <cellStyle name="40% - Ênfase3 2" xfId="54"/>
    <cellStyle name="40% - Ênfase4" xfId="55"/>
    <cellStyle name="40% - Ênfase4 2" xfId="56"/>
    <cellStyle name="40% - Ênfase5" xfId="57"/>
    <cellStyle name="40% - Ênfase5 2" xfId="58"/>
    <cellStyle name="40% - Ênfase6" xfId="59"/>
    <cellStyle name="40% - Ênfase6 2" xfId="60"/>
    <cellStyle name="40% - הדגשה1 2" xfId="61"/>
    <cellStyle name="40% - הדגשה2 2" xfId="62"/>
    <cellStyle name="40% - הדגשה3 2" xfId="63"/>
    <cellStyle name="40% - הדגשה4 2" xfId="64"/>
    <cellStyle name="40% - הדגשה5 2" xfId="65"/>
    <cellStyle name="40% - הדגשה6 2" xfId="66"/>
    <cellStyle name="60% - Accent1" xfId="516"/>
    <cellStyle name="60% - Accent2" xfId="504"/>
    <cellStyle name="60% - Accent3" xfId="500"/>
    <cellStyle name="60% - Accent4" xfId="537"/>
    <cellStyle name="60% - Accent5" xfId="519"/>
    <cellStyle name="60% - Accent6" xfId="496"/>
    <cellStyle name="60% - akcent 1" xfId="67"/>
    <cellStyle name="60% - akcent 2" xfId="68"/>
    <cellStyle name="60% - akcent 3" xfId="69"/>
    <cellStyle name="60% - akcent 4" xfId="70"/>
    <cellStyle name="60% - akcent 5" xfId="71"/>
    <cellStyle name="60% - akcent 6" xfId="72"/>
    <cellStyle name="60% - Ênfase1" xfId="73"/>
    <cellStyle name="60% - Ênfase1 2" xfId="74"/>
    <cellStyle name="60% - Ênfase2" xfId="75"/>
    <cellStyle name="60% - Ênfase2 2" xfId="76"/>
    <cellStyle name="60% - Ênfase3" xfId="77"/>
    <cellStyle name="60% - Ênfase3 2" xfId="78"/>
    <cellStyle name="60% - Ênfase4" xfId="79"/>
    <cellStyle name="60% - Ênfase4 2" xfId="80"/>
    <cellStyle name="60% - Ênfase5" xfId="81"/>
    <cellStyle name="60% - Ênfase5 2" xfId="82"/>
    <cellStyle name="60% - Ênfase6" xfId="83"/>
    <cellStyle name="60% - Ênfase6 2" xfId="84"/>
    <cellStyle name="60% - הדגשה1 2" xfId="85"/>
    <cellStyle name="60% - הדגשה2 2" xfId="86"/>
    <cellStyle name="60% - הדגשה3 2" xfId="87"/>
    <cellStyle name="60% - הדגשה4 2" xfId="88"/>
    <cellStyle name="60% - הדגשה5 2" xfId="89"/>
    <cellStyle name="60% - הדגשה6 2" xfId="90"/>
    <cellStyle name="Accent1" xfId="532"/>
    <cellStyle name="Accent2" xfId="514"/>
    <cellStyle name="Accent3" xfId="459"/>
    <cellStyle name="Accent4" xfId="508"/>
    <cellStyle name="Accent5" xfId="453"/>
    <cellStyle name="Accent6" xfId="443"/>
    <cellStyle name="Accounting" xfId="91"/>
    <cellStyle name="Akcent 1" xfId="92"/>
    <cellStyle name="Akcent 2" xfId="93"/>
    <cellStyle name="Akcent 3" xfId="94"/>
    <cellStyle name="Akcent 4" xfId="95"/>
    <cellStyle name="Akcent 5" xfId="96"/>
    <cellStyle name="Akcent 6" xfId="97"/>
    <cellStyle name="Bad" xfId="526"/>
    <cellStyle name="Binlik Ayracı_Sayfa1" xfId="98"/>
    <cellStyle name="Bom" xfId="99"/>
    <cellStyle name="Bom 2" xfId="100"/>
    <cellStyle name="Calculation" xfId="507"/>
    <cellStyle name="Cálculo" xfId="101"/>
    <cellStyle name="Cálculo 2" xfId="102"/>
    <cellStyle name="Célula de Verificação" xfId="103"/>
    <cellStyle name="Célula de Verificação 2" xfId="104"/>
    <cellStyle name="Célula Vinculada" xfId="105"/>
    <cellStyle name="Célula Vinculada 2" xfId="106"/>
    <cellStyle name="Check Cell" xfId="458"/>
    <cellStyle name="Comma" xfId="564" builtinId="3"/>
    <cellStyle name="Comma [0] 2" xfId="107"/>
    <cellStyle name="Comma [0] 2 2" xfId="471"/>
    <cellStyle name="Comma [0] 2 2 2" xfId="624"/>
    <cellStyle name="Comma [0] 2 3" xfId="578"/>
    <cellStyle name="Comma 0" xfId="108"/>
    <cellStyle name="Comma 10" xfId="109"/>
    <cellStyle name="Comma 10 2" xfId="472"/>
    <cellStyle name="Comma 10 2 2" xfId="625"/>
    <cellStyle name="Comma 10 3" xfId="579"/>
    <cellStyle name="Comma 11" xfId="13"/>
    <cellStyle name="Comma 11 2" xfId="110"/>
    <cellStyle name="Comma 11 2 2" xfId="580"/>
    <cellStyle name="Comma 11 3" xfId="470"/>
    <cellStyle name="Comma 11 3 2" xfId="623"/>
    <cellStyle name="Comma 11 4" xfId="576"/>
    <cellStyle name="Comma 12" xfId="111"/>
    <cellStyle name="Comma 12 2" xfId="112"/>
    <cellStyle name="Comma 12 2 2" xfId="474"/>
    <cellStyle name="Comma 12 2 2 2" xfId="627"/>
    <cellStyle name="Comma 12 2 3" xfId="582"/>
    <cellStyle name="Comma 12 3" xfId="473"/>
    <cellStyle name="Comma 12 3 2" xfId="626"/>
    <cellStyle name="Comma 12 4" xfId="581"/>
    <cellStyle name="Comma 13" xfId="113"/>
    <cellStyle name="Comma 13 2" xfId="475"/>
    <cellStyle name="Comma 13 2 2" xfId="628"/>
    <cellStyle name="Comma 13 3" xfId="583"/>
    <cellStyle name="Comma 14" xfId="114"/>
    <cellStyle name="Comma 14 2" xfId="476"/>
    <cellStyle name="Comma 14 2 2" xfId="629"/>
    <cellStyle name="Comma 14 3" xfId="584"/>
    <cellStyle name="Comma 15" xfId="115"/>
    <cellStyle name="Comma 15 2" xfId="477"/>
    <cellStyle name="Comma 15 2 2" xfId="630"/>
    <cellStyle name="Comma 15 3" xfId="585"/>
    <cellStyle name="Comma 16" xfId="116"/>
    <cellStyle name="Comma 16 2" xfId="478"/>
    <cellStyle name="Comma 16 2 2" xfId="631"/>
    <cellStyle name="Comma 16 3" xfId="586"/>
    <cellStyle name="Comma 17" xfId="428"/>
    <cellStyle name="Comma 17 2" xfId="599"/>
    <cellStyle name="Comma 18" xfId="432"/>
    <cellStyle name="Comma 18 2" xfId="600"/>
    <cellStyle name="Comma 19" xfId="440"/>
    <cellStyle name="Comma 19 2" xfId="607"/>
    <cellStyle name="Comma 2" xfId="5"/>
    <cellStyle name="Comma 2 10" xfId="117"/>
    <cellStyle name="Comma 2 11" xfId="118"/>
    <cellStyle name="Comma 2 12" xfId="119"/>
    <cellStyle name="Comma 2 13" xfId="120"/>
    <cellStyle name="Comma 2 14" xfId="121"/>
    <cellStyle name="Comma 2 15" xfId="16"/>
    <cellStyle name="Comma 2 16" xfId="15"/>
    <cellStyle name="Comma 2 16 2" xfId="577"/>
    <cellStyle name="Comma 2 17" xfId="465"/>
    <cellStyle name="Comma 2 17 2" xfId="621"/>
    <cellStyle name="Comma 2 18" xfId="575"/>
    <cellStyle name="Comma 2 2" xfId="122"/>
    <cellStyle name="Comma 2 2 2" xfId="123"/>
    <cellStyle name="Comma 2 2 3" xfId="124"/>
    <cellStyle name="Comma 2 2 3 2" xfId="479"/>
    <cellStyle name="Comma 2 2 3 2 2" xfId="632"/>
    <cellStyle name="Comma 2 2 3 3" xfId="587"/>
    <cellStyle name="Comma 2 2 4" xfId="125"/>
    <cellStyle name="Comma 2 2_Yuval Remarks - Budget 10-11 vs 11-12" xfId="126"/>
    <cellStyle name="Comma 2 3" xfId="127"/>
    <cellStyle name="Comma 2 4" xfId="128"/>
    <cellStyle name="Comma 2 5" xfId="129"/>
    <cellStyle name="Comma 2 6" xfId="130"/>
    <cellStyle name="Comma 2 7" xfId="131"/>
    <cellStyle name="Comma 2 8" xfId="132"/>
    <cellStyle name="Comma 2 9" xfId="133"/>
    <cellStyle name="Comma 2_BU Staff Budget 2010-11 draft working file" xfId="134"/>
    <cellStyle name="Comma 20" xfId="439"/>
    <cellStyle name="Comma 20 2" xfId="606"/>
    <cellStyle name="Comma 21" xfId="442"/>
    <cellStyle name="Comma 21 2" xfId="609"/>
    <cellStyle name="Comma 22" xfId="441"/>
    <cellStyle name="Comma 22 2" xfId="608"/>
    <cellStyle name="Comma 23" xfId="469"/>
    <cellStyle name="Comma 23 2" xfId="622"/>
    <cellStyle name="Comma 24" xfId="462"/>
    <cellStyle name="Comma 24 2" xfId="619"/>
    <cellStyle name="Comma 25" xfId="433"/>
    <cellStyle name="Comma 25 2" xfId="601"/>
    <cellStyle name="Comma 26" xfId="434"/>
    <cellStyle name="Comma 26 2" xfId="602"/>
    <cellStyle name="Comma 27" xfId="509"/>
    <cellStyle name="Comma 27 2" xfId="648"/>
    <cellStyle name="Comma 28" xfId="444"/>
    <cellStyle name="Comma 28 2" xfId="610"/>
    <cellStyle name="Comma 29" xfId="505"/>
    <cellStyle name="Comma 29 2" xfId="646"/>
    <cellStyle name="Comma 3" xfId="135"/>
    <cellStyle name="Comma 3 2" xfId="136"/>
    <cellStyle name="Comma 3 2 2" xfId="137"/>
    <cellStyle name="Comma 3 2 2 2" xfId="480"/>
    <cellStyle name="Comma 3 2 2 2 2" xfId="633"/>
    <cellStyle name="Comma 3 2 2 3" xfId="588"/>
    <cellStyle name="Comma 3 3" xfId="138"/>
    <cellStyle name="Comma 3 3 2" xfId="139"/>
    <cellStyle name="Comma 3 3 2 2" xfId="482"/>
    <cellStyle name="Comma 3 3 2 2 2" xfId="635"/>
    <cellStyle name="Comma 3 3 2 3" xfId="590"/>
    <cellStyle name="Comma 3 3 3" xfId="140"/>
    <cellStyle name="Comma 3 3 3 2" xfId="483"/>
    <cellStyle name="Comma 3 3 3 2 2" xfId="636"/>
    <cellStyle name="Comma 3 3 3 3" xfId="591"/>
    <cellStyle name="Comma 3 3 4" xfId="141"/>
    <cellStyle name="Comma 3 3 4 2" xfId="484"/>
    <cellStyle name="Comma 3 3 4 2 2" xfId="637"/>
    <cellStyle name="Comma 3 3 4 3" xfId="592"/>
    <cellStyle name="Comma 3 3 5" xfId="481"/>
    <cellStyle name="Comma 3 3 5 2" xfId="634"/>
    <cellStyle name="Comma 3 3 6" xfId="589"/>
    <cellStyle name="Comma 3 4" xfId="142"/>
    <cellStyle name="Comma 3 4 2" xfId="485"/>
    <cellStyle name="Comma 3 4 2 2" xfId="638"/>
    <cellStyle name="Comma 3 4 3" xfId="593"/>
    <cellStyle name="Comma 30" xfId="512"/>
    <cellStyle name="Comma 30 2" xfId="650"/>
    <cellStyle name="Comma 31" xfId="437"/>
    <cellStyle name="Comma 31 2" xfId="605"/>
    <cellStyle name="Comma 32" xfId="510"/>
    <cellStyle name="Comma 32 2" xfId="649"/>
    <cellStyle name="Comma 33" xfId="530"/>
    <cellStyle name="Comma 33 2" xfId="660"/>
    <cellStyle name="Comma 34" xfId="491"/>
    <cellStyle name="Comma 34 2" xfId="644"/>
    <cellStyle name="Comma 35" xfId="522"/>
    <cellStyle name="Comma 35 2" xfId="655"/>
    <cellStyle name="Comma 36" xfId="454"/>
    <cellStyle name="Comma 36 2" xfId="615"/>
    <cellStyle name="Comma 37" xfId="518"/>
    <cellStyle name="Comma 37 2" xfId="653"/>
    <cellStyle name="Comma 38" xfId="533"/>
    <cellStyle name="Comma 38 2" xfId="661"/>
    <cellStyle name="Comma 39" xfId="503"/>
    <cellStyle name="Comma 39 2" xfId="645"/>
    <cellStyle name="Comma 4" xfId="143"/>
    <cellStyle name="Comma 4 2" xfId="144"/>
    <cellStyle name="Comma 40" xfId="525"/>
    <cellStyle name="Comma 40 2" xfId="658"/>
    <cellStyle name="Comma 41" xfId="463"/>
    <cellStyle name="Comma 41 2" xfId="620"/>
    <cellStyle name="Comma 42" xfId="520"/>
    <cellStyle name="Comma 42 2" xfId="654"/>
    <cellStyle name="Comma 43" xfId="452"/>
    <cellStyle name="Comma 43 2" xfId="614"/>
    <cellStyle name="Comma 44" xfId="523"/>
    <cellStyle name="Comma 44 2" xfId="656"/>
    <cellStyle name="Comma 45" xfId="447"/>
    <cellStyle name="Comma 45 2" xfId="611"/>
    <cellStyle name="Comma 46" xfId="461"/>
    <cellStyle name="Comma 46 2" xfId="618"/>
    <cellStyle name="Comma 47" xfId="451"/>
    <cellStyle name="Comma 47 2" xfId="613"/>
    <cellStyle name="Comma 48" xfId="524"/>
    <cellStyle name="Comma 48 2" xfId="657"/>
    <cellStyle name="Comma 49" xfId="538"/>
    <cellStyle name="Comma 49 2" xfId="662"/>
    <cellStyle name="Comma 5" xfId="17"/>
    <cellStyle name="Comma 5 2" xfId="145"/>
    <cellStyle name="Comma 50" xfId="529"/>
    <cellStyle name="Comma 50 2" xfId="659"/>
    <cellStyle name="Comma 51" xfId="436"/>
    <cellStyle name="Comma 51 2" xfId="604"/>
    <cellStyle name="Comma 52" xfId="460"/>
    <cellStyle name="Comma 52 2" xfId="617"/>
    <cellStyle name="Comma 53" xfId="435"/>
    <cellStyle name="Comma 53 2" xfId="603"/>
    <cellStyle name="Comma 54" xfId="449"/>
    <cellStyle name="Comma 54 2" xfId="612"/>
    <cellStyle name="Comma 55" xfId="506"/>
    <cellStyle name="Comma 55 2" xfId="647"/>
    <cellStyle name="Comma 56" xfId="513"/>
    <cellStyle name="Comma 56 2" xfId="651"/>
    <cellStyle name="Comma 57" xfId="550"/>
    <cellStyle name="Comma 57 2" xfId="667"/>
    <cellStyle name="Comma 58" xfId="546"/>
    <cellStyle name="Comma 58 2" xfId="664"/>
    <cellStyle name="Comma 59" xfId="547"/>
    <cellStyle name="Comma 59 2" xfId="665"/>
    <cellStyle name="Comma 6" xfId="146"/>
    <cellStyle name="Comma 6 2" xfId="486"/>
    <cellStyle name="Comma 6 2 2" xfId="639"/>
    <cellStyle name="Comma 6 3" xfId="594"/>
    <cellStyle name="Comma 60" xfId="557"/>
    <cellStyle name="Comma 60 2" xfId="674"/>
    <cellStyle name="Comma 61" xfId="551"/>
    <cellStyle name="Comma 61 2" xfId="668"/>
    <cellStyle name="Comma 62" xfId="555"/>
    <cellStyle name="Comma 62 2" xfId="672"/>
    <cellStyle name="Comma 63" xfId="558"/>
    <cellStyle name="Comma 63 2" xfId="675"/>
    <cellStyle name="Comma 64" xfId="561"/>
    <cellStyle name="Comma 64 2" xfId="678"/>
    <cellStyle name="Comma 65" xfId="559"/>
    <cellStyle name="Comma 65 2" xfId="676"/>
    <cellStyle name="Comma 66" xfId="554"/>
    <cellStyle name="Comma 66 2" xfId="671"/>
    <cellStyle name="Comma 67" xfId="552"/>
    <cellStyle name="Comma 67 2" xfId="669"/>
    <cellStyle name="Comma 68" xfId="563"/>
    <cellStyle name="Comma 68 2" xfId="680"/>
    <cellStyle name="Comma 69" xfId="562"/>
    <cellStyle name="Comma 69 2" xfId="679"/>
    <cellStyle name="Comma 7" xfId="147"/>
    <cellStyle name="Comma 7 2" xfId="487"/>
    <cellStyle name="Comma 7 2 2" xfId="640"/>
    <cellStyle name="Comma 7 3" xfId="595"/>
    <cellStyle name="Comma 70" xfId="569"/>
    <cellStyle name="Comma 71" xfId="570"/>
    <cellStyle name="Comma 72" xfId="571"/>
    <cellStyle name="Comma 73" xfId="572"/>
    <cellStyle name="Comma 74" xfId="573"/>
    <cellStyle name="Comma 75" xfId="574"/>
    <cellStyle name="Comma 76" xfId="681"/>
    <cellStyle name="Comma 77" xfId="683"/>
    <cellStyle name="Comma 78" xfId="682"/>
    <cellStyle name="Comma 8" xfId="148"/>
    <cellStyle name="Comma 8 2" xfId="488"/>
    <cellStyle name="Comma 8 2 2" xfId="641"/>
    <cellStyle name="Comma 8 3" xfId="596"/>
    <cellStyle name="Comma 9" xfId="149"/>
    <cellStyle name="Comma 9 2" xfId="489"/>
    <cellStyle name="Comma 9 2 2" xfId="642"/>
    <cellStyle name="Comma 9 3" xfId="597"/>
    <cellStyle name="Comma0" xfId="150"/>
    <cellStyle name="Currency 0" xfId="151"/>
    <cellStyle name="Currency 2" xfId="152"/>
    <cellStyle name="Currency 2 2" xfId="153"/>
    <cellStyle name="Currency 2 2 2" xfId="490"/>
    <cellStyle name="Currency 2 2 2 2" xfId="643"/>
    <cellStyle name="Currency 2 2 3" xfId="598"/>
    <cellStyle name="Currency0" xfId="154"/>
    <cellStyle name="Dane wejściowe" xfId="155"/>
    <cellStyle name="Dane wyjściowe" xfId="156"/>
    <cellStyle name="Date" xfId="157"/>
    <cellStyle name="Date Aligned" xfId="158"/>
    <cellStyle name="Date_מפקחים ומנהל ירקות" xfId="159"/>
    <cellStyle name="Dobre" xfId="160"/>
    <cellStyle name="Dotted Line" xfId="161"/>
    <cellStyle name="Ênfase1" xfId="162"/>
    <cellStyle name="Ênfase1 2" xfId="163"/>
    <cellStyle name="Ênfase2" xfId="164"/>
    <cellStyle name="Ênfase2 2" xfId="165"/>
    <cellStyle name="Ênfase3" xfId="166"/>
    <cellStyle name="Ênfase3 2" xfId="167"/>
    <cellStyle name="Ênfase4" xfId="168"/>
    <cellStyle name="Ênfase4 2" xfId="169"/>
    <cellStyle name="Ênfase5" xfId="170"/>
    <cellStyle name="Ênfase5 2" xfId="171"/>
    <cellStyle name="Ênfase6" xfId="172"/>
    <cellStyle name="Ênfase6 2" xfId="173"/>
    <cellStyle name="Entrada" xfId="174"/>
    <cellStyle name="Entrada 2" xfId="175"/>
    <cellStyle name="Euro" xfId="176"/>
    <cellStyle name="Explanatory Text" xfId="543"/>
    <cellStyle name="F2" xfId="177"/>
    <cellStyle name="F3" xfId="178"/>
    <cellStyle name="F4" xfId="179"/>
    <cellStyle name="F5" xfId="180"/>
    <cellStyle name="F6" xfId="181"/>
    <cellStyle name="F7" xfId="182"/>
    <cellStyle name="F8" xfId="183"/>
    <cellStyle name="Fixed" xfId="184"/>
    <cellStyle name="Footnote" xfId="185"/>
    <cellStyle name="Good" xfId="501"/>
    <cellStyle name="Hard Percent" xfId="186"/>
    <cellStyle name="Header" xfId="187"/>
    <cellStyle name="Heading 1" xfId="438"/>
    <cellStyle name="Heading 2" xfId="498"/>
    <cellStyle name="Heading 3" xfId="456"/>
    <cellStyle name="Heading 4" xfId="445"/>
    <cellStyle name="HEADING1" xfId="188"/>
    <cellStyle name="HEADING2" xfId="189"/>
    <cellStyle name="Incorreto" xfId="190"/>
    <cellStyle name="Incorreto 2" xfId="191"/>
    <cellStyle name="Input" xfId="511"/>
    <cellStyle name="Komórka połączona" xfId="192"/>
    <cellStyle name="Komórka zaznaczona" xfId="193"/>
    <cellStyle name="Linked Cell" xfId="542"/>
    <cellStyle name="Millares 2" xfId="194"/>
    <cellStyle name="Milliers 2" xfId="195"/>
    <cellStyle name="MS_English" xfId="196"/>
    <cellStyle name="Multiple" xfId="197"/>
    <cellStyle name="Nagłówek 1" xfId="198"/>
    <cellStyle name="Nagłówek 2" xfId="199"/>
    <cellStyle name="Nagłówek 3" xfId="200"/>
    <cellStyle name="Nagłówek 4" xfId="201"/>
    <cellStyle name="Neutra" xfId="202"/>
    <cellStyle name="Neutra 2" xfId="203"/>
    <cellStyle name="Neutral" xfId="535"/>
    <cellStyle name="Neutralne" xfId="204"/>
    <cellStyle name="Normal" xfId="0" builtinId="0"/>
    <cellStyle name="Normal 10" xfId="205"/>
    <cellStyle name="Normal 11" xfId="206"/>
    <cellStyle name="Normal 11 2" xfId="207"/>
    <cellStyle name="Normal 11 3" xfId="208"/>
    <cellStyle name="Normal 12" xfId="209"/>
    <cellStyle name="Normal 13" xfId="210"/>
    <cellStyle name="Normal 13 2" xfId="211"/>
    <cellStyle name="Normal 14" xfId="212"/>
    <cellStyle name="Normal 15" xfId="213"/>
    <cellStyle name="Normal 15 2" xfId="214"/>
    <cellStyle name="Normal 16" xfId="215"/>
    <cellStyle name="Normal 17" xfId="216"/>
    <cellStyle name="Normal 18" xfId="217"/>
    <cellStyle name="Normal 19" xfId="218"/>
    <cellStyle name="Normal 2" xfId="4"/>
    <cellStyle name="Normal 2 10" xfId="219"/>
    <cellStyle name="Normal 2 11" xfId="220"/>
    <cellStyle name="Normal 2 12" xfId="221"/>
    <cellStyle name="Normal 2 13" xfId="222"/>
    <cellStyle name="Normal 2 14" xfId="223"/>
    <cellStyle name="Normal 2 15" xfId="224"/>
    <cellStyle name="Normal 2 16" xfId="225"/>
    <cellStyle name="Normal 2 17" xfId="226"/>
    <cellStyle name="Normal 2 18" xfId="227"/>
    <cellStyle name="Normal 2 19" xfId="228"/>
    <cellStyle name="Normal 2 2" xfId="7"/>
    <cellStyle name="Normal 2 2 10" xfId="230"/>
    <cellStyle name="Normal 2 2 11" xfId="231"/>
    <cellStyle name="Normal 2 2 12" xfId="232"/>
    <cellStyle name="Normal 2 2 13" xfId="233"/>
    <cellStyle name="Normal 2 2 14" xfId="234"/>
    <cellStyle name="Normal 2 2 15" xfId="235"/>
    <cellStyle name="Normal 2 2 16" xfId="236"/>
    <cellStyle name="Normal 2 2 17" xfId="237"/>
    <cellStyle name="Normal 2 2 18" xfId="238"/>
    <cellStyle name="Normal 2 2 19" xfId="239"/>
    <cellStyle name="Normal 2 2 2" xfId="240"/>
    <cellStyle name="Normal 2 2 20" xfId="241"/>
    <cellStyle name="Normal 2 2 21" xfId="242"/>
    <cellStyle name="Normal 2 2 22" xfId="243"/>
    <cellStyle name="Normal 2 2 23" xfId="244"/>
    <cellStyle name="Normal 2 2 24" xfId="245"/>
    <cellStyle name="Normal 2 2 25" xfId="246"/>
    <cellStyle name="Normal 2 2 26" xfId="247"/>
    <cellStyle name="Normal 2 2 27" xfId="248"/>
    <cellStyle name="Normal 2 2 28" xfId="249"/>
    <cellStyle name="Normal 2 2 29" xfId="250"/>
    <cellStyle name="Normal 2 2 3" xfId="251"/>
    <cellStyle name="Normal 2 2 30" xfId="252"/>
    <cellStyle name="Normal 2 2 31" xfId="253"/>
    <cellStyle name="Normal 2 2 32" xfId="254"/>
    <cellStyle name="Normal 2 2 33" xfId="255"/>
    <cellStyle name="Normal 2 2 34" xfId="229"/>
    <cellStyle name="Normal 2 2 35" xfId="466"/>
    <cellStyle name="Normal 2 2 4" xfId="256"/>
    <cellStyle name="Normal 2 2 5" xfId="257"/>
    <cellStyle name="Normal 2 2 6" xfId="258"/>
    <cellStyle name="Normal 2 2 7" xfId="259"/>
    <cellStyle name="Normal 2 2 8" xfId="260"/>
    <cellStyle name="Normal 2 2 9" xfId="261"/>
    <cellStyle name="Normal 2 2_BU Staff Budget 2010-11 draft working file" xfId="262"/>
    <cellStyle name="Normal 2 20" xfId="263"/>
    <cellStyle name="Normal 2 21" xfId="264"/>
    <cellStyle name="Normal 2 22" xfId="265"/>
    <cellStyle name="Normal 2 23" xfId="266"/>
    <cellStyle name="Normal 2 23 2" xfId="12"/>
    <cellStyle name="Normal 2 24" xfId="267"/>
    <cellStyle name="Normal 2 25" xfId="268"/>
    <cellStyle name="Normal 2 26" xfId="464"/>
    <cellStyle name="Normal 2 27" xfId="531"/>
    <cellStyle name="Normal 2 28" xfId="545"/>
    <cellStyle name="Normal 2 29" xfId="548"/>
    <cellStyle name="Normal 2 3" xfId="6"/>
    <cellStyle name="Normal 2 3 10" xfId="269"/>
    <cellStyle name="Normal 2 3 11" xfId="270"/>
    <cellStyle name="Normal 2 3 12" xfId="271"/>
    <cellStyle name="Normal 2 3 13" xfId="272"/>
    <cellStyle name="Normal 2 3 14" xfId="273"/>
    <cellStyle name="Normal 2 3 15" xfId="274"/>
    <cellStyle name="Normal 2 3 16" xfId="275"/>
    <cellStyle name="Normal 2 3 17" xfId="276"/>
    <cellStyle name="Normal 2 3 18" xfId="277"/>
    <cellStyle name="Normal 2 3 19" xfId="278"/>
    <cellStyle name="Normal 2 3 2" xfId="279"/>
    <cellStyle name="Normal 2 3 20" xfId="280"/>
    <cellStyle name="Normal 2 3 21" xfId="281"/>
    <cellStyle name="Normal 2 3 22" xfId="282"/>
    <cellStyle name="Normal 2 3 23" xfId="283"/>
    <cellStyle name="Normal 2 3 24" xfId="284"/>
    <cellStyle name="Normal 2 3 25" xfId="285"/>
    <cellStyle name="Normal 2 3 26" xfId="286"/>
    <cellStyle name="Normal 2 3 27" xfId="287"/>
    <cellStyle name="Normal 2 3 28" xfId="288"/>
    <cellStyle name="Normal 2 3 29" xfId="289"/>
    <cellStyle name="Normal 2 3 3" xfId="290"/>
    <cellStyle name="Normal 2 3 30" xfId="291"/>
    <cellStyle name="Normal 2 3 31" xfId="292"/>
    <cellStyle name="Normal 2 3 32" xfId="293"/>
    <cellStyle name="Normal 2 3 33" xfId="294"/>
    <cellStyle name="Normal 2 3 34" xfId="295"/>
    <cellStyle name="Normal 2 3 4" xfId="296"/>
    <cellStyle name="Normal 2 3 5" xfId="297"/>
    <cellStyle name="Normal 2 3 6" xfId="298"/>
    <cellStyle name="Normal 2 3 7" xfId="299"/>
    <cellStyle name="Normal 2 3 8" xfId="300"/>
    <cellStyle name="Normal 2 3 9" xfId="301"/>
    <cellStyle name="Normal 2 4" xfId="302"/>
    <cellStyle name="Normal 2 5" xfId="303"/>
    <cellStyle name="Normal 2 6" xfId="304"/>
    <cellStyle name="Normal 2 7" xfId="305"/>
    <cellStyle name="Normal 2 8" xfId="306"/>
    <cellStyle name="Normal 2 9" xfId="307"/>
    <cellStyle name="Normal 2_BU Staff Budget 2010-11 draft working file" xfId="308"/>
    <cellStyle name="Normal 20" xfId="11"/>
    <cellStyle name="Normal 20 2" xfId="468"/>
    <cellStyle name="Normal 21" xfId="309"/>
    <cellStyle name="Normal 22" xfId="310"/>
    <cellStyle name="Normal 23" xfId="311"/>
    <cellStyle name="Normal 24" xfId="312"/>
    <cellStyle name="Normal 25" xfId="313"/>
    <cellStyle name="Normal 26" xfId="314"/>
    <cellStyle name="Normal 27" xfId="315"/>
    <cellStyle name="Normal 28" xfId="316"/>
    <cellStyle name="Normal 29" xfId="317"/>
    <cellStyle name="Normal 3" xfId="2"/>
    <cellStyle name="Normal 3 2" xfId="18"/>
    <cellStyle name="Normal 3 2 2" xfId="318"/>
    <cellStyle name="Normal 3 2 3" xfId="319"/>
    <cellStyle name="Normal 3 2 4" xfId="320"/>
    <cellStyle name="Normal 3 3" xfId="321"/>
    <cellStyle name="Normal 3 4" xfId="322"/>
    <cellStyle name="Normal 3_Data for budget 2010-11 Presentation" xfId="323"/>
    <cellStyle name="Normal 30" xfId="324"/>
    <cellStyle name="Normal 31" xfId="325"/>
    <cellStyle name="Normal 32" xfId="326"/>
    <cellStyle name="Normal 33" xfId="327"/>
    <cellStyle name="Normal 34" xfId="10"/>
    <cellStyle name="Normal 34 2" xfId="467"/>
    <cellStyle name="Normal 35" xfId="429"/>
    <cellStyle name="Normal 35 2" xfId="492"/>
    <cellStyle name="Normal 36" xfId="430"/>
    <cellStyle name="Normal 36 2" xfId="493"/>
    <cellStyle name="Normal 37" xfId="431"/>
    <cellStyle name="Normal 37 2" xfId="494"/>
    <cellStyle name="Normal 38" xfId="455"/>
    <cellStyle name="Normal 38 2" xfId="616"/>
    <cellStyle name="Normal 39" xfId="549"/>
    <cellStyle name="Normal 39 2" xfId="666"/>
    <cellStyle name="Normal 4" xfId="14"/>
    <cellStyle name="Normal 4 2" xfId="328"/>
    <cellStyle name="Normal 4 3" xfId="329"/>
    <cellStyle name="Normal 4_BU Staff Budget 2010-11 draft working file" xfId="330"/>
    <cellStyle name="Normal 40" xfId="544"/>
    <cellStyle name="Normal 40 2" xfId="663"/>
    <cellStyle name="Normal 41" xfId="553"/>
    <cellStyle name="Normal 41 2" xfId="670"/>
    <cellStyle name="Normal 42" xfId="560"/>
    <cellStyle name="Normal 42 2" xfId="677"/>
    <cellStyle name="Normal 43" xfId="556"/>
    <cellStyle name="Normal 43 2" xfId="673"/>
    <cellStyle name="Normal 5" xfId="331"/>
    <cellStyle name="Normal 6" xfId="9"/>
    <cellStyle name="Normal 7" xfId="332"/>
    <cellStyle name="Normal 8" xfId="333"/>
    <cellStyle name="Normal 8 2" xfId="334"/>
    <cellStyle name="Normal 8 3" xfId="335"/>
    <cellStyle name="Normal 9" xfId="336"/>
    <cellStyle name="Normal_IIP" xfId="565"/>
    <cellStyle name="Normal_p9" xfId="566"/>
    <cellStyle name="Normal_עותק של חשבון פיננסי - ספטמבר לוח עבודה שלי " xfId="3"/>
    <cellStyle name="Normalny_Staff 2002-03 Spzoo" xfId="337"/>
    <cellStyle name="Nota" xfId="338"/>
    <cellStyle name="Nota 2" xfId="339"/>
    <cellStyle name="Note" xfId="450"/>
    <cellStyle name="Obliczenia" xfId="340"/>
    <cellStyle name="Output" xfId="539"/>
    <cellStyle name="Output Amounts" xfId="341"/>
    <cellStyle name="Output Column Headings" xfId="342"/>
    <cellStyle name="Output Line Items" xfId="343"/>
    <cellStyle name="Output Report Heading" xfId="344"/>
    <cellStyle name="Output Report Title" xfId="345"/>
    <cellStyle name="Page Number" xfId="346"/>
    <cellStyle name="Percent" xfId="1" builtinId="5"/>
    <cellStyle name="Percent 10" xfId="347"/>
    <cellStyle name="Percent 11" xfId="348"/>
    <cellStyle name="Percent 12" xfId="517"/>
    <cellStyle name="Percent 12 2" xfId="652"/>
    <cellStyle name="Percent 2" xfId="8"/>
    <cellStyle name="Percent 2 2" xfId="350"/>
    <cellStyle name="Percent 2 3" xfId="351"/>
    <cellStyle name="Percent 2 3 2" xfId="352"/>
    <cellStyle name="Percent 2 4" xfId="353"/>
    <cellStyle name="Percent 2 5" xfId="354"/>
    <cellStyle name="Percent 2 6" xfId="349"/>
    <cellStyle name="Percent 3" xfId="355"/>
    <cellStyle name="Percent 3 2" xfId="356"/>
    <cellStyle name="Percent 4" xfId="357"/>
    <cellStyle name="Percent 4 2" xfId="358"/>
    <cellStyle name="Percent 5" xfId="359"/>
    <cellStyle name="Percent 5 2" xfId="360"/>
    <cellStyle name="Percent 6" xfId="361"/>
    <cellStyle name="Percent 7" xfId="362"/>
    <cellStyle name="Percent 8" xfId="363"/>
    <cellStyle name="Percent 9" xfId="364"/>
    <cellStyle name="Pourcentage 2" xfId="365"/>
    <cellStyle name="Saída" xfId="366"/>
    <cellStyle name="Saída 2" xfId="367"/>
    <cellStyle name="Standaard_~7434087" xfId="368"/>
    <cellStyle name="Sub_tot_e" xfId="568"/>
    <cellStyle name="Suma" xfId="369"/>
    <cellStyle name="Table Head" xfId="370"/>
    <cellStyle name="Table Head Aligned" xfId="371"/>
    <cellStyle name="Table Head Blue" xfId="372"/>
    <cellStyle name="Table Head Green" xfId="373"/>
    <cellStyle name="Table Head_Val" xfId="374"/>
    <cellStyle name="Table Title" xfId="375"/>
    <cellStyle name="Table Units" xfId="376"/>
    <cellStyle name="Tekst objaśnienia" xfId="377"/>
    <cellStyle name="Tekst ostrzeżenia" xfId="378"/>
    <cellStyle name="Text_e" xfId="567"/>
    <cellStyle name="Texto de Aviso" xfId="379"/>
    <cellStyle name="Texto de Aviso 2" xfId="380"/>
    <cellStyle name="Texto Explicativo" xfId="381"/>
    <cellStyle name="Texto Explicativo 2" xfId="382"/>
    <cellStyle name="Title" xfId="521"/>
    <cellStyle name="Título" xfId="383"/>
    <cellStyle name="Título 1" xfId="384"/>
    <cellStyle name="Título 1 2" xfId="385"/>
    <cellStyle name="Título 2" xfId="386"/>
    <cellStyle name="Título 2 2" xfId="387"/>
    <cellStyle name="Título 3" xfId="388"/>
    <cellStyle name="Título 3 2" xfId="389"/>
    <cellStyle name="Título 4" xfId="390"/>
    <cellStyle name="Título 4 2" xfId="391"/>
    <cellStyle name="Título 5" xfId="392"/>
    <cellStyle name="Total" xfId="527"/>
    <cellStyle name="Total 2" xfId="393"/>
    <cellStyle name="Total 2 2" xfId="394"/>
    <cellStyle name="Total 2_BU Staff Budget 2010-11 draft working file" xfId="395"/>
    <cellStyle name="Tytuł" xfId="396"/>
    <cellStyle name="Uwaga" xfId="397"/>
    <cellStyle name="Warning Text" xfId="457"/>
    <cellStyle name="Złe" xfId="398"/>
    <cellStyle name="אמה" xfId="399"/>
    <cellStyle name="הדגשה1 2" xfId="400"/>
    <cellStyle name="הדגשה2 2" xfId="401"/>
    <cellStyle name="הדגשה3 2" xfId="402"/>
    <cellStyle name="הדגשה4 2" xfId="403"/>
    <cellStyle name="הדגשה5 2" xfId="404"/>
    <cellStyle name="הדגשה6 2" xfId="405"/>
    <cellStyle name="הערה 2" xfId="406"/>
    <cellStyle name="חישוב 2" xfId="407"/>
    <cellStyle name="טוב 2" xfId="408"/>
    <cellStyle name="טקסט אזהרה 2" xfId="409"/>
    <cellStyle name="טקסט הסברי 2" xfId="410"/>
    <cellStyle name="ים" xfId="411"/>
    <cellStyle name="כותרת 1 2" xfId="412"/>
    <cellStyle name="כותרת 2 2" xfId="413"/>
    <cellStyle name="כותרת 3 2" xfId="414"/>
    <cellStyle name="כותרת 4 2" xfId="415"/>
    <cellStyle name="כותרת 5" xfId="416"/>
    <cellStyle name="ן מבחור" xfId="417"/>
    <cellStyle name="ניטראלי 2" xfId="418"/>
    <cellStyle name="סגנון 1" xfId="419"/>
    <cellStyle name="סה&quot;כ 2" xfId="420"/>
    <cellStyle name="פוח - מסלולים" xfId="421"/>
    <cellStyle name="פלט 2" xfId="422"/>
    <cellStyle name="קלט 2" xfId="423"/>
    <cellStyle name="רע 2" xfId="424"/>
    <cellStyle name="תא מסומן 2" xfId="425"/>
    <cellStyle name="תא מקושר 2" xfId="426"/>
    <cellStyle name="常规_Sheet1" xfId="427"/>
  </cellStyles>
  <dxfs count="219">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1"/>
    </dxf>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1"/>
    </dxf>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1"/>
    </dxf>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1"/>
    </dxf>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1"/>
    </dxf>
    <dxf>
      <font>
        <b val="0"/>
        <i val="0"/>
        <strike val="0"/>
        <condense val="0"/>
        <extend val="0"/>
        <outline val="0"/>
        <shadow val="0"/>
        <u val="none"/>
        <vertAlign val="baseline"/>
        <sz val="11"/>
        <color theme="1"/>
        <name val="Arial"/>
        <scheme val="none"/>
      </font>
      <numFmt numFmtId="3" formatCode="#,##0"/>
      <alignment horizontal="center" vertical="bottom" textRotation="0" wrapText="1" indent="0" justifyLastLine="0" shrinkToFit="0" readingOrder="2"/>
      <border diagonalUp="0" diagonalDown="0">
        <left/>
        <right/>
        <top/>
        <bottom style="medium">
          <color indexed="64"/>
        </bottom>
        <vertical/>
        <horizontal/>
      </border>
    </dxf>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2"/>
      <border diagonalUp="0" diagonalDown="0">
        <left/>
        <right/>
        <top/>
        <bottom style="medium">
          <color indexed="64"/>
        </bottom>
        <vertical/>
        <horizontal/>
      </border>
    </dxf>
    <dxf>
      <border outline="0">
        <top style="medium">
          <color indexed="64"/>
        </top>
        <bottom style="medium">
          <color rgb="FF000000"/>
        </bottom>
      </border>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1"/>
    </dxf>
    <dxf>
      <border outline="0">
        <bottom style="medium">
          <color rgb="FF000000"/>
        </bottom>
      </border>
    </dxf>
    <dxf>
      <font>
        <b val="0"/>
        <i val="0"/>
        <strike val="0"/>
        <condense val="0"/>
        <extend val="0"/>
        <outline val="0"/>
        <shadow val="0"/>
        <u val="none"/>
        <vertAlign val="baseline"/>
        <sz val="11"/>
        <color rgb="FFFFFFFF"/>
        <name val="Arial"/>
        <scheme val="none"/>
      </font>
      <numFmt numFmtId="3" formatCode="#,##0"/>
      <fill>
        <patternFill patternType="solid">
          <fgColor indexed="64"/>
          <bgColor rgb="FF177990"/>
        </patternFill>
      </fill>
      <alignment horizontal="center" vertical="center" textRotation="0" wrapText="1" indent="0" justifyLastLine="0" shrinkToFit="0" readingOrder="2"/>
    </dxf>
    <dxf>
      <font>
        <b val="0"/>
        <i val="0"/>
        <strike val="0"/>
        <condense val="0"/>
        <extend val="0"/>
        <outline val="0"/>
        <shadow val="0"/>
        <u val="none"/>
        <vertAlign val="baseline"/>
        <sz val="11"/>
        <color auto="1"/>
        <name val="Arial"/>
        <scheme val="none"/>
      </font>
      <numFmt numFmtId="185" formatCode="0.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numFmt numFmtId="184" formatCode="0.0%"/>
      <fill>
        <patternFill patternType="none">
          <fgColor indexed="64"/>
          <bgColor auto="1"/>
        </patternFill>
      </fill>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183" formatCode="_ * #,##0.0_ ;_ * \-#,##0.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color auto="1"/>
        <name val="Arial"/>
        <scheme val="none"/>
      </font>
    </dxf>
    <dxf>
      <border outline="0">
        <bottom style="thin">
          <color rgb="FF000000"/>
        </bottom>
      </border>
    </dxf>
    <dxf>
      <font>
        <b/>
        <i val="0"/>
        <strike val="0"/>
        <condense val="0"/>
        <extend val="0"/>
        <outline val="0"/>
        <shadow val="0"/>
        <u val="none"/>
        <vertAlign val="baseline"/>
        <sz val="11"/>
        <color auto="1"/>
        <name val="Arial"/>
        <scheme val="none"/>
      </font>
      <fill>
        <patternFill patternType="solid">
          <fgColor indexed="64"/>
          <bgColor rgb="FF66CCF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3" formatCode="#,##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rgb="FF66CCFF"/>
        </patternFill>
      </fill>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rgb="FF000000"/>
        </right>
      </border>
    </dxf>
    <dxf>
      <font>
        <b val="0"/>
        <i val="0"/>
        <strike val="0"/>
        <condense val="0"/>
        <extend val="0"/>
        <outline val="0"/>
        <shadow val="0"/>
        <u val="none"/>
        <vertAlign val="baseline"/>
        <sz val="11"/>
        <color auto="1"/>
        <name val="Arial"/>
        <scheme val="none"/>
      </font>
      <fill>
        <patternFill patternType="none">
          <fgColor rgb="FF000000"/>
          <bgColor rgb="FFFFFFFF"/>
        </patternFill>
      </fill>
    </dxf>
    <dxf>
      <font>
        <b/>
        <i val="0"/>
        <strike val="0"/>
        <condense val="0"/>
        <extend val="0"/>
        <outline val="0"/>
        <shadow val="0"/>
        <u val="none"/>
        <vertAlign val="baseline"/>
        <sz val="11"/>
        <color rgb="FF000000"/>
        <name val="Arial"/>
        <scheme val="none"/>
      </font>
      <fill>
        <patternFill patternType="solid">
          <fgColor indexed="64"/>
          <bgColor rgb="FF66CCFF"/>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rgb="FF000000"/>
          <bgColor rgb="FF66CCFF"/>
        </patternFill>
      </fill>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rgb="FF000000"/>
        </right>
      </border>
    </dxf>
    <dxf>
      <font>
        <b val="0"/>
        <i val="0"/>
        <strike val="0"/>
        <condense val="0"/>
        <extend val="0"/>
        <outline val="0"/>
        <shadow val="0"/>
        <u val="none"/>
        <vertAlign val="baseline"/>
        <sz val="11"/>
        <color auto="1"/>
        <name val="Arial"/>
        <scheme val="none"/>
      </font>
      <fill>
        <patternFill patternType="none">
          <fgColor rgb="FF000000"/>
          <bgColor rgb="FFFFFFFF"/>
        </patternFill>
      </fill>
    </dxf>
    <dxf>
      <font>
        <b/>
        <i val="0"/>
        <strike val="0"/>
        <condense val="0"/>
        <extend val="0"/>
        <outline val="0"/>
        <shadow val="0"/>
        <u val="none"/>
        <vertAlign val="baseline"/>
        <sz val="11"/>
        <color rgb="FF000000"/>
        <name val="Arial"/>
        <scheme val="none"/>
      </font>
      <fill>
        <patternFill patternType="solid">
          <fgColor indexed="64"/>
          <bgColor rgb="FF66CCFF"/>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rder>
    </dxf>
    <dxf>
      <font>
        <b val="0"/>
        <i val="0"/>
        <strike val="0"/>
        <condense val="0"/>
        <extend val="0"/>
        <outline val="0"/>
        <shadow val="0"/>
        <u val="none"/>
        <vertAlign val="baseline"/>
        <sz val="11"/>
        <color auto="1"/>
        <name val="Arial"/>
        <scheme val="none"/>
      </font>
      <fill>
        <patternFill patternType="none">
          <fgColor indexed="64"/>
          <bgColor indexed="65"/>
        </patternFill>
      </fill>
    </dxf>
    <dxf>
      <font>
        <b/>
        <i val="0"/>
        <strike val="0"/>
        <condense val="0"/>
        <extend val="0"/>
        <outline val="0"/>
        <shadow val="0"/>
        <u val="none"/>
        <vertAlign val="baseline"/>
        <sz val="11"/>
        <color rgb="FF000000"/>
        <name val="Arial"/>
        <scheme val="none"/>
      </font>
      <fill>
        <patternFill patternType="solid">
          <fgColor indexed="64"/>
          <bgColor rgb="FF66CCFF"/>
        </patternFill>
      </fill>
      <border diagonalUp="0" diagonalDown="0" outline="0">
        <left style="thin">
          <color indexed="64"/>
        </left>
        <right style="thin">
          <color indexed="64"/>
        </right>
        <top/>
        <bottom/>
      </border>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rgb="FF66CCF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rgb="FF000000"/>
          <bgColor rgb="FF66CCFF"/>
        </patternFill>
      </fill>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auto="1"/>
        <name val="Arial"/>
        <scheme val="none"/>
      </font>
      <numFmt numFmtId="30" formatCode="@"/>
      <fill>
        <patternFill patternType="solid">
          <fgColor indexed="64"/>
          <bgColor rgb="FF66CCFF"/>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rgb="FF66CCFF"/>
        </patternFill>
      </fill>
      <border diagonalUp="0" diagonalDown="0" outline="0">
        <left style="thin">
          <color indexed="64"/>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rgb="FF66CCF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auto="1"/>
        <name val="Arial"/>
        <scheme val="none"/>
      </font>
      <fill>
        <patternFill patternType="solid">
          <fgColor indexed="64"/>
          <bgColor rgb="FF66CCFF"/>
        </patternFill>
      </fill>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rgb="FF66CCFF"/>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rgb="FF000000"/>
          <bgColor rgb="FF66CCFF"/>
        </patternFill>
      </fill>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rgb="FF000000"/>
          <bgColor rgb="FF66CCFF"/>
        </patternFill>
      </fill>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val="0"/>
        <i val="0"/>
        <strike val="0"/>
        <condense val="0"/>
        <extend val="0"/>
        <outline val="0"/>
        <shadow val="0"/>
        <u val="none"/>
        <vertAlign val="baseline"/>
        <sz val="10"/>
        <color auto="1"/>
        <name val="Arial"/>
        <scheme val="none"/>
      </font>
      <numFmt numFmtId="3" formatCode="#,##0"/>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rgb="FF66CCFF"/>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B4B4B4"/>
      <color rgb="FFE0E5E8"/>
      <color rgb="FFF2F2F2"/>
      <color rgb="FFBFBFBF"/>
      <color rgb="FF28B6C7"/>
      <color rgb="FFABAAC7"/>
      <color rgb="FF177990"/>
      <color rgb="FF585590"/>
      <color rgb="FFAADCE0"/>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7.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4.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7.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8.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9305555555555"/>
          <c:y val="8.2883333333333364E-2"/>
          <c:w val="0.87621888888888888"/>
          <c:h val="0.45394726859836432"/>
        </c:manualLayout>
      </c:layout>
      <c:barChart>
        <c:barDir val="col"/>
        <c:grouping val="stacked"/>
        <c:varyColors val="0"/>
        <c:ser>
          <c:idx val="2"/>
          <c:order val="0"/>
          <c:tx>
            <c:v>השקעות ישירות</c:v>
          </c:tx>
          <c:spPr>
            <a:solidFill>
              <a:srgbClr val="177990"/>
            </a:solidFill>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71D-474C-AEDD-0860854829E5}"/>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72A-4503-9E79-E9D8677555AE}"/>
                </c:ext>
              </c:extLst>
            </c:dLbl>
            <c:spPr>
              <a:noFill/>
              <a:ln>
                <a:noFill/>
              </a:ln>
              <a:effectLst/>
            </c:spPr>
            <c:txPr>
              <a:bodyPr wrap="square" lIns="38100" tIns="19050" rIns="38100" bIns="19050" anchor="ctr">
                <a:spAutoFit/>
              </a:bodyPr>
              <a:lstStyle/>
              <a:p>
                <a:pPr>
                  <a:defRPr sz="1000">
                    <a:solidFill>
                      <a:schemeClr val="bg1"/>
                    </a:solidFill>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'נתונים ג''-1'!$A$5:$A$14</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'נתונים ג''-1'!$B$5:$B$14</c:f>
              <c:numCache>
                <c:formatCode>#,##0</c:formatCode>
                <c:ptCount val="10"/>
                <c:pt idx="0">
                  <c:v>99312.692999999999</c:v>
                </c:pt>
                <c:pt idx="1">
                  <c:v>107482.834</c:v>
                </c:pt>
                <c:pt idx="2">
                  <c:v>127160.66099999999</c:v>
                </c:pt>
                <c:pt idx="3">
                  <c:v>143970.89199999999</c:v>
                </c:pt>
                <c:pt idx="4">
                  <c:v>161396.55900000001</c:v>
                </c:pt>
                <c:pt idx="5">
                  <c:v>182629.48499999999</c:v>
                </c:pt>
                <c:pt idx="6">
                  <c:v>221501.02499999999</c:v>
                </c:pt>
                <c:pt idx="7">
                  <c:v>229595</c:v>
                </c:pt>
                <c:pt idx="8">
                  <c:v>242274</c:v>
                </c:pt>
                <c:pt idx="9">
                  <c:v>265155.49099999998</c:v>
                </c:pt>
              </c:numCache>
            </c:numRef>
          </c:val>
          <c:extLst>
            <c:ext xmlns:c16="http://schemas.microsoft.com/office/drawing/2014/chart" uri="{C3380CC4-5D6E-409C-BE32-E72D297353CC}">
              <c16:uniqueId val="{00000002-972A-4503-9E79-E9D8677555AE}"/>
            </c:ext>
          </c:extLst>
        </c:ser>
        <c:ser>
          <c:idx val="0"/>
          <c:order val="1"/>
          <c:tx>
            <c:strRef>
              <c:f>'נתונים ג''-1'!$C$1</c:f>
              <c:strCache>
                <c:ptCount val="1"/>
                <c:pt idx="0">
                  <c:v>השקעות בתיק ניירות הערך למסחר</c:v>
                </c:pt>
              </c:strCache>
            </c:strRef>
          </c:tx>
          <c:spPr>
            <a:solidFill>
              <a:srgbClr val="8BCED6"/>
            </a:solidFill>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71D-474C-AEDD-0860854829E5}"/>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72A-4503-9E79-E9D8677555AE}"/>
                </c:ext>
              </c:extLst>
            </c:dLbl>
            <c:spPr>
              <a:noFill/>
              <a:ln>
                <a:noFill/>
              </a:ln>
              <a:effectLst/>
            </c:spPr>
            <c:txPr>
              <a:bodyPr wrap="square" lIns="38100" tIns="19050" rIns="38100" bIns="19050" anchor="ctr">
                <a:spAutoFit/>
              </a:bodyPr>
              <a:lstStyle/>
              <a:p>
                <a:pPr>
                  <a:defRPr sz="1000"/>
                </a:pPr>
                <a:endParaRPr lang="he-IL"/>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'נתונים ג''-1'!$A$5:$A$14</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'נתונים ג''-1'!$C$5:$C$14</c:f>
              <c:numCache>
                <c:formatCode>#,##0</c:formatCode>
                <c:ptCount val="10"/>
                <c:pt idx="0">
                  <c:v>131424.704</c:v>
                </c:pt>
                <c:pt idx="1">
                  <c:v>110894.583</c:v>
                </c:pt>
                <c:pt idx="2">
                  <c:v>112188.247</c:v>
                </c:pt>
                <c:pt idx="3">
                  <c:v>108951.216</c:v>
                </c:pt>
                <c:pt idx="4">
                  <c:v>118311.522</c:v>
                </c:pt>
                <c:pt idx="5">
                  <c:v>172867.52299999999</c:v>
                </c:pt>
                <c:pt idx="6">
                  <c:v>254463.39600000001</c:v>
                </c:pt>
                <c:pt idx="7">
                  <c:v>181308.796</c:v>
                </c:pt>
                <c:pt idx="8">
                  <c:v>182943.66</c:v>
                </c:pt>
                <c:pt idx="9">
                  <c:v>218774.65900000001</c:v>
                </c:pt>
              </c:numCache>
            </c:numRef>
          </c:val>
          <c:extLst>
            <c:ext xmlns:c16="http://schemas.microsoft.com/office/drawing/2014/chart" uri="{C3380CC4-5D6E-409C-BE32-E72D297353CC}">
              <c16:uniqueId val="{00000005-972A-4503-9E79-E9D8677555AE}"/>
            </c:ext>
          </c:extLst>
        </c:ser>
        <c:ser>
          <c:idx val="1"/>
          <c:order val="2"/>
          <c:tx>
            <c:v>השקעות אחרות</c:v>
          </c:tx>
          <c:spPr>
            <a:solidFill>
              <a:srgbClr val="D5D4E3"/>
            </a:solidFill>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71D-474C-AEDD-0860854829E5}"/>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72A-4503-9E79-E9D8677555AE}"/>
                </c:ext>
              </c:extLst>
            </c:dLbl>
            <c:spPr>
              <a:noFill/>
              <a:ln>
                <a:noFill/>
              </a:ln>
              <a:effectLst/>
            </c:spPr>
            <c:txPr>
              <a:bodyPr wrap="square" lIns="38100" tIns="19050" rIns="38100" bIns="19050" anchor="ctr">
                <a:spAutoFit/>
              </a:bodyPr>
              <a:lstStyle/>
              <a:p>
                <a:pPr>
                  <a:defRPr sz="1000"/>
                </a:pPr>
                <a:endParaRPr lang="he-IL"/>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'נתונים ג''-1'!$A$5:$A$14</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'נתונים ג''-1'!$D$5:$D$14</c:f>
              <c:numCache>
                <c:formatCode>#,##0</c:formatCode>
                <c:ptCount val="10"/>
                <c:pt idx="0">
                  <c:v>48957.737000000001</c:v>
                </c:pt>
                <c:pt idx="1">
                  <c:v>51422.544000000002</c:v>
                </c:pt>
                <c:pt idx="2">
                  <c:v>49688.684000000001</c:v>
                </c:pt>
                <c:pt idx="3">
                  <c:v>49379.105000000003</c:v>
                </c:pt>
                <c:pt idx="4">
                  <c:v>53589.834999999999</c:v>
                </c:pt>
                <c:pt idx="5">
                  <c:v>54788.038</c:v>
                </c:pt>
                <c:pt idx="6">
                  <c:v>63972.690999999999</c:v>
                </c:pt>
                <c:pt idx="7">
                  <c:v>59914.1</c:v>
                </c:pt>
                <c:pt idx="8">
                  <c:v>62676.112000000001</c:v>
                </c:pt>
                <c:pt idx="9">
                  <c:v>70157.313999999998</c:v>
                </c:pt>
              </c:numCache>
            </c:numRef>
          </c:val>
          <c:extLst>
            <c:ext xmlns:c16="http://schemas.microsoft.com/office/drawing/2014/chart" uri="{C3380CC4-5D6E-409C-BE32-E72D297353CC}">
              <c16:uniqueId val="{00000008-972A-4503-9E79-E9D8677555AE}"/>
            </c:ext>
          </c:extLst>
        </c:ser>
        <c:dLbls>
          <c:showLegendKey val="0"/>
          <c:showVal val="0"/>
          <c:showCatName val="0"/>
          <c:showSerName val="0"/>
          <c:showPercent val="0"/>
          <c:showBubbleSize val="0"/>
        </c:dLbls>
        <c:gapWidth val="30"/>
        <c:overlap val="100"/>
        <c:axId val="159752960"/>
        <c:axId val="159754496"/>
      </c:barChart>
      <c:lineChart>
        <c:grouping val="standard"/>
        <c:varyColors val="0"/>
        <c:ser>
          <c:idx val="3"/>
          <c:order val="3"/>
          <c:tx>
            <c:strRef>
              <c:f>'נתונים ג''-1'!$F$1</c:f>
              <c:strCache>
                <c:ptCount val="1"/>
                <c:pt idx="0">
                  <c:v>סך כל התחייבויות המשק</c:v>
                </c:pt>
              </c:strCache>
            </c:strRef>
          </c:tx>
          <c:spPr>
            <a:ln w="25400">
              <a:solidFill>
                <a:srgbClr val="BFBFBF"/>
              </a:solidFill>
            </a:ln>
          </c:spPr>
          <c:marker>
            <c:symbol val="none"/>
          </c:marker>
          <c:dLbls>
            <c:dLbl>
              <c:idx val="8"/>
              <c:layout>
                <c:manualLayout>
                  <c:x val="-5.3827540689020237E-2"/>
                  <c:y val="-7.12098759074517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00B-4AEC-AC11-0C2D8F104B6D}"/>
                </c:ext>
              </c:extLst>
            </c:dLbl>
            <c:dLbl>
              <c:idx val="9"/>
              <c:layout>
                <c:manualLayout>
                  <c:x val="-1.7657344930868048E-2"/>
                  <c:y val="-5.84967003217146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616-4A0C-8640-EDC2D0E30A39}"/>
                </c:ext>
              </c:extLst>
            </c:dLbl>
            <c:spPr>
              <a:noFill/>
              <a:ln>
                <a:noFill/>
              </a:ln>
              <a:effectLst/>
            </c:spPr>
            <c:txPr>
              <a:bodyPr wrap="square" lIns="38100" tIns="19050" rIns="38100" bIns="19050" anchor="ctr">
                <a:spAutoFit/>
              </a:bodyPr>
              <a:lstStyle/>
              <a:p>
                <a:pPr>
                  <a:defRPr sz="1000"/>
                </a:pPr>
                <a:endParaRPr lang="he-IL"/>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'נתונים ג''-1'!$A$4:$A$13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'נתונים ג''-1'!$F$5:$F$14</c:f>
              <c:numCache>
                <c:formatCode>#,##0</c:formatCode>
                <c:ptCount val="10"/>
                <c:pt idx="0">
                  <c:v>279695.13400000002</c:v>
                </c:pt>
                <c:pt idx="1">
                  <c:v>269799.96100000001</c:v>
                </c:pt>
                <c:pt idx="2">
                  <c:v>289037.592</c:v>
                </c:pt>
                <c:pt idx="3">
                  <c:v>302301.21299999999</c:v>
                </c:pt>
                <c:pt idx="4">
                  <c:v>333297.91600000003</c:v>
                </c:pt>
                <c:pt idx="5">
                  <c:v>410285.04599999997</c:v>
                </c:pt>
                <c:pt idx="6">
                  <c:v>539937.11199999996</c:v>
                </c:pt>
                <c:pt idx="7">
                  <c:v>470817.89600000001</c:v>
                </c:pt>
                <c:pt idx="8">
                  <c:v>487893.772</c:v>
                </c:pt>
                <c:pt idx="9">
                  <c:v>554087.46400000004</c:v>
                </c:pt>
              </c:numCache>
            </c:numRef>
          </c:val>
          <c:smooth val="0"/>
          <c:extLst>
            <c:ext xmlns:c16="http://schemas.microsoft.com/office/drawing/2014/chart" uri="{C3380CC4-5D6E-409C-BE32-E72D297353CC}">
              <c16:uniqueId val="{00000000-A4BA-4451-A5C9-835023B62207}"/>
            </c:ext>
          </c:extLst>
        </c:ser>
        <c:dLbls>
          <c:showLegendKey val="0"/>
          <c:showVal val="0"/>
          <c:showCatName val="0"/>
          <c:showSerName val="0"/>
          <c:showPercent val="0"/>
          <c:showBubbleSize val="0"/>
        </c:dLbls>
        <c:marker val="1"/>
        <c:smooth val="0"/>
        <c:axId val="159752960"/>
        <c:axId val="159754496"/>
      </c:lineChart>
      <c:catAx>
        <c:axId val="159752960"/>
        <c:scaling>
          <c:orientation val="minMax"/>
        </c:scaling>
        <c:delete val="0"/>
        <c:axPos val="b"/>
        <c:numFmt formatCode="General" sourceLinked="1"/>
        <c:majorTickMark val="none"/>
        <c:minorTickMark val="none"/>
        <c:tickLblPos val="low"/>
        <c:txPr>
          <a:bodyPr rot="-2700000" vert="horz"/>
          <a:lstStyle/>
          <a:p>
            <a:pPr>
              <a:defRPr sz="1000" baseline="0"/>
            </a:pPr>
            <a:endParaRPr lang="he-IL"/>
          </a:p>
        </c:txPr>
        <c:crossAx val="159754496"/>
        <c:crosses val="autoZero"/>
        <c:auto val="1"/>
        <c:lblAlgn val="ctr"/>
        <c:lblOffset val="100"/>
        <c:tickMarkSkip val="10"/>
        <c:noMultiLvlLbl val="1"/>
      </c:catAx>
      <c:valAx>
        <c:axId val="159754496"/>
        <c:scaling>
          <c:orientation val="minMax"/>
          <c:min val="100000"/>
        </c:scaling>
        <c:delete val="0"/>
        <c:axPos val="l"/>
        <c:majorGridlines>
          <c:spPr>
            <a:ln w="6350">
              <a:solidFill>
                <a:srgbClr val="B4B4B4">
                  <a:alpha val="70000"/>
                </a:srgbClr>
              </a:solidFill>
              <a:prstDash val="dash"/>
            </a:ln>
          </c:spPr>
        </c:majorGridlines>
        <c:numFmt formatCode="#,##0" sourceLinked="0"/>
        <c:majorTickMark val="none"/>
        <c:minorTickMark val="none"/>
        <c:tickLblPos val="low"/>
        <c:spPr>
          <a:ln>
            <a:noFill/>
          </a:ln>
        </c:spPr>
        <c:txPr>
          <a:bodyPr rot="0" vert="horz"/>
          <a:lstStyle/>
          <a:p>
            <a:pPr>
              <a:defRPr sz="1050"/>
            </a:pPr>
            <a:endParaRPr lang="he-IL"/>
          </a:p>
        </c:txPr>
        <c:crossAx val="159752960"/>
        <c:crosses val="autoZero"/>
        <c:crossBetween val="between"/>
        <c:majorUnit val="100000"/>
        <c:dispUnits>
          <c:builtInUnit val="thousands"/>
        </c:dispUnits>
      </c:valAx>
      <c:spPr>
        <a:solidFill>
          <a:schemeClr val="bg1">
            <a:lumMod val="95000"/>
          </a:schemeClr>
        </a:solidFill>
        <a:ln>
          <a:noFill/>
        </a:ln>
      </c:spPr>
    </c:plotArea>
    <c:legend>
      <c:legendPos val="l"/>
      <c:layout>
        <c:manualLayout>
          <c:xMode val="edge"/>
          <c:yMode val="edge"/>
          <c:x val="0"/>
          <c:y val="0.7037324320235927"/>
          <c:w val="0.65075000000000005"/>
          <c:h val="0.2924526957219819"/>
        </c:manualLayout>
      </c:layout>
      <c:overlay val="0"/>
      <c:spPr>
        <a:ln>
          <a:noFill/>
        </a:ln>
      </c:spPr>
      <c:txPr>
        <a:bodyPr/>
        <a:lstStyle/>
        <a:p>
          <a:pPr>
            <a:defRPr sz="1000"/>
          </a:pPr>
          <a:endParaRPr lang="he-IL"/>
        </a:p>
      </c:txPr>
    </c:legend>
    <c:plotVisOnly val="0"/>
    <c:dispBlanksAs val="gap"/>
    <c:showDLblsOverMax val="0"/>
  </c:chart>
  <c:spPr>
    <a:solidFill>
      <a:schemeClr val="bg1">
        <a:lumMod val="95000"/>
      </a:schemeClr>
    </a:solidFill>
    <a:ln cap="rnd">
      <a:noFill/>
      <a:miter lim="800000"/>
    </a:ln>
  </c:spPr>
  <c:txPr>
    <a:bodyPr/>
    <a:lstStyle/>
    <a:p>
      <a:pPr>
        <a:defRPr sz="1100" b="0" i="0" u="none" strike="noStrike" baseline="0">
          <a:solidFill>
            <a:schemeClr val="tx1"/>
          </a:solidFill>
          <a:latin typeface="Assistant" panose="00000500000000000000" pitchFamily="2" charset="-79"/>
          <a:ea typeface="Arial"/>
          <a:cs typeface="Assistant" panose="00000500000000000000" pitchFamily="2" charset="-79"/>
        </a:defRPr>
      </a:pPr>
      <a:endParaRPr lang="he-I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14833333333334"/>
          <c:y val="4.2289351851851856E-2"/>
          <c:w val="0.82950871646359514"/>
          <c:h val="0.52926249999999997"/>
        </c:manualLayout>
      </c:layout>
      <c:barChart>
        <c:barDir val="col"/>
        <c:grouping val="stacked"/>
        <c:varyColors val="0"/>
        <c:ser>
          <c:idx val="1"/>
          <c:order val="0"/>
          <c:tx>
            <c:strRef>
              <c:f>'נתונים ג''-8'!$A$3</c:f>
              <c:strCache>
                <c:ptCount val="1"/>
                <c:pt idx="0">
                  <c:v>השקעות ישירות</c:v>
                </c:pt>
              </c:strCache>
            </c:strRef>
          </c:tx>
          <c:spPr>
            <a:solidFill>
              <a:srgbClr val="177990"/>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1C-4577-BBE5-F944DFBA667F}"/>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88-46C9-BBCD-F7B68BE3D9A6}"/>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ג''-8'!$D$1:$M$1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ג''-8'!$D$3:$M$3</c:f>
              <c:numCache>
                <c:formatCode>#,##0</c:formatCode>
                <c:ptCount val="10"/>
                <c:pt idx="0">
                  <c:v>84695.311000000002</c:v>
                </c:pt>
                <c:pt idx="1">
                  <c:v>94632.854000000007</c:v>
                </c:pt>
                <c:pt idx="2">
                  <c:v>101540.18</c:v>
                </c:pt>
                <c:pt idx="3">
                  <c:v>104878.863</c:v>
                </c:pt>
                <c:pt idx="4">
                  <c:v>105096.584</c:v>
                </c:pt>
                <c:pt idx="5">
                  <c:v>100539.469</c:v>
                </c:pt>
                <c:pt idx="6">
                  <c:v>99382.016000000003</c:v>
                </c:pt>
                <c:pt idx="7">
                  <c:v>102062.56</c:v>
                </c:pt>
                <c:pt idx="8">
                  <c:v>105966.053</c:v>
                </c:pt>
                <c:pt idx="9">
                  <c:v>114824.97100000001</c:v>
                </c:pt>
              </c:numCache>
            </c:numRef>
          </c:val>
          <c:extLst>
            <c:ext xmlns:c16="http://schemas.microsoft.com/office/drawing/2014/chart" uri="{C3380CC4-5D6E-409C-BE32-E72D297353CC}">
              <c16:uniqueId val="{00000002-ECB0-4900-A397-5B5ECA6A85EF}"/>
            </c:ext>
          </c:extLst>
        </c:ser>
        <c:ser>
          <c:idx val="2"/>
          <c:order val="1"/>
          <c:tx>
            <c:strRef>
              <c:f>'נתונים ג''-8'!$A$4</c:f>
              <c:strCache>
                <c:ptCount val="1"/>
                <c:pt idx="0">
                  <c:v>השקעות בתיק ניירות ערך למסחר</c:v>
                </c:pt>
              </c:strCache>
            </c:strRef>
          </c:tx>
          <c:spPr>
            <a:solidFill>
              <a:srgbClr val="28B6C7"/>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1C-4577-BBE5-F944DFBA667F}"/>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88-46C9-BBCD-F7B68BE3D9A6}"/>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ג''-8'!$D$1:$M$1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ג''-8'!$D$4:$M$4</c:f>
              <c:numCache>
                <c:formatCode>#,##0</c:formatCode>
                <c:ptCount val="10"/>
                <c:pt idx="0">
                  <c:v>114080.897</c:v>
                </c:pt>
                <c:pt idx="1">
                  <c:v>119148.01</c:v>
                </c:pt>
                <c:pt idx="2">
                  <c:v>142990.21</c:v>
                </c:pt>
                <c:pt idx="3">
                  <c:v>141704.212</c:v>
                </c:pt>
                <c:pt idx="4">
                  <c:v>171245.432</c:v>
                </c:pt>
                <c:pt idx="5">
                  <c:v>217815.69899999999</c:v>
                </c:pt>
                <c:pt idx="6">
                  <c:v>254010.73300000001</c:v>
                </c:pt>
                <c:pt idx="7">
                  <c:v>202545.889</c:v>
                </c:pt>
                <c:pt idx="8">
                  <c:v>237058.253</c:v>
                </c:pt>
                <c:pt idx="9">
                  <c:v>284503.64399999997</c:v>
                </c:pt>
              </c:numCache>
            </c:numRef>
          </c:val>
          <c:extLst>
            <c:ext xmlns:c16="http://schemas.microsoft.com/office/drawing/2014/chart" uri="{C3380CC4-5D6E-409C-BE32-E72D297353CC}">
              <c16:uniqueId val="{00000005-ECB0-4900-A397-5B5ECA6A85EF}"/>
            </c:ext>
          </c:extLst>
        </c:ser>
        <c:ser>
          <c:idx val="3"/>
          <c:order val="2"/>
          <c:tx>
            <c:strRef>
              <c:f>'נתונים ג''-8'!$A$5</c:f>
              <c:strCache>
                <c:ptCount val="1"/>
                <c:pt idx="0">
                  <c:v>השקעות אחרות*</c:v>
                </c:pt>
              </c:strCache>
            </c:strRef>
          </c:tx>
          <c:spPr>
            <a:solidFill>
              <a:schemeClr val="accent4"/>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1C-4577-BBE5-F944DFBA667F}"/>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88-46C9-BBCD-F7B68BE3D9A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ג''-8'!$D$1:$M$1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ג''-8'!$D$5:$M$5</c:f>
              <c:numCache>
                <c:formatCode>#,##0</c:formatCode>
                <c:ptCount val="10"/>
                <c:pt idx="0">
                  <c:v>58628.597000000002</c:v>
                </c:pt>
                <c:pt idx="1">
                  <c:v>63097.726000000002</c:v>
                </c:pt>
                <c:pt idx="2">
                  <c:v>75938.436000000002</c:v>
                </c:pt>
                <c:pt idx="3">
                  <c:v>76535.740999999995</c:v>
                </c:pt>
                <c:pt idx="4">
                  <c:v>88453.471000000005</c:v>
                </c:pt>
                <c:pt idx="5">
                  <c:v>103413.477</c:v>
                </c:pt>
                <c:pt idx="6">
                  <c:v>128012.99400000001</c:v>
                </c:pt>
                <c:pt idx="7">
                  <c:v>132949.59299999999</c:v>
                </c:pt>
                <c:pt idx="8">
                  <c:v>150442.77499999999</c:v>
                </c:pt>
                <c:pt idx="9">
                  <c:v>159744.30100000001</c:v>
                </c:pt>
              </c:numCache>
            </c:numRef>
          </c:val>
          <c:extLst>
            <c:ext xmlns:c16="http://schemas.microsoft.com/office/drawing/2014/chart" uri="{C3380CC4-5D6E-409C-BE32-E72D297353CC}">
              <c16:uniqueId val="{00000008-ECB0-4900-A397-5B5ECA6A85EF}"/>
            </c:ext>
          </c:extLst>
        </c:ser>
        <c:ser>
          <c:idx val="4"/>
          <c:order val="3"/>
          <c:tx>
            <c:strRef>
              <c:f>'נתונים ג''-8'!$A$6</c:f>
              <c:strCache>
                <c:ptCount val="1"/>
                <c:pt idx="0">
                  <c:v>נכסי רזרבה</c:v>
                </c:pt>
              </c:strCache>
            </c:strRef>
          </c:tx>
          <c:spPr>
            <a:solidFill>
              <a:schemeClr val="bg1">
                <a:lumMod val="75000"/>
              </a:schemeClr>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1C-4577-BBE5-F944DFBA667F}"/>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88-46C9-BBCD-F7B68BE3D9A6}"/>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ג''-8'!$D$1:$M$1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ג''-8'!$D$6:$M$6</c:f>
              <c:numCache>
                <c:formatCode>#,##0</c:formatCode>
                <c:ptCount val="10"/>
                <c:pt idx="0">
                  <c:v>90574.784</c:v>
                </c:pt>
                <c:pt idx="1">
                  <c:v>98446.770999999993</c:v>
                </c:pt>
                <c:pt idx="2">
                  <c:v>113011.493</c:v>
                </c:pt>
                <c:pt idx="3">
                  <c:v>115279.44899999999</c:v>
                </c:pt>
                <c:pt idx="4">
                  <c:v>126014.202</c:v>
                </c:pt>
                <c:pt idx="5">
                  <c:v>173297.05300000001</c:v>
                </c:pt>
                <c:pt idx="6">
                  <c:v>212992.481</c:v>
                </c:pt>
                <c:pt idx="7">
                  <c:v>194217.921</c:v>
                </c:pt>
                <c:pt idx="8">
                  <c:v>204693.95300000001</c:v>
                </c:pt>
                <c:pt idx="9">
                  <c:v>214570.024</c:v>
                </c:pt>
              </c:numCache>
            </c:numRef>
          </c:val>
          <c:extLst>
            <c:ext xmlns:c16="http://schemas.microsoft.com/office/drawing/2014/chart" uri="{C3380CC4-5D6E-409C-BE32-E72D297353CC}">
              <c16:uniqueId val="{0000000B-ECB0-4900-A397-5B5ECA6A85EF}"/>
            </c:ext>
          </c:extLst>
        </c:ser>
        <c:dLbls>
          <c:showLegendKey val="0"/>
          <c:showVal val="0"/>
          <c:showCatName val="0"/>
          <c:showSerName val="0"/>
          <c:showPercent val="0"/>
          <c:showBubbleSize val="0"/>
        </c:dLbls>
        <c:gapWidth val="30"/>
        <c:overlap val="100"/>
        <c:axId val="649102600"/>
        <c:axId val="649097024"/>
      </c:barChart>
      <c:lineChart>
        <c:grouping val="standard"/>
        <c:varyColors val="0"/>
        <c:ser>
          <c:idx val="0"/>
          <c:order val="4"/>
          <c:tx>
            <c:strRef>
              <c:f>'נתונים ג''-8'!$A$2</c:f>
              <c:strCache>
                <c:ptCount val="1"/>
                <c:pt idx="0">
                  <c:v>סך נכסי המשק בחו"ל</c:v>
                </c:pt>
              </c:strCache>
            </c:strRef>
          </c:tx>
          <c:spPr>
            <a:ln w="25400" cap="rnd">
              <a:solidFill>
                <a:srgbClr val="151333"/>
              </a:solidFill>
              <a:round/>
            </a:ln>
            <a:effectLst/>
          </c:spPr>
          <c:marker>
            <c:symbol val="none"/>
          </c:marker>
          <c:dLbls>
            <c:dLbl>
              <c:idx val="8"/>
              <c:layout>
                <c:manualLayout>
                  <c:x val="-6.01685622428874E-2"/>
                  <c:y val="-5.2620328143691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94-49EB-99D5-3077C21E44D5}"/>
                </c:ext>
              </c:extLst>
            </c:dLbl>
            <c:dLbl>
              <c:idx val="9"/>
              <c:layout>
                <c:manualLayout>
                  <c:x val="-2.7557132158763945E-2"/>
                  <c:y val="-7.0336574074074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88-46C9-BBCD-F7B68BE3D9A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ג''-8'!$D$1:$M$1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ג''-8'!$D$2:$M$2</c:f>
              <c:numCache>
                <c:formatCode>#,##0</c:formatCode>
                <c:ptCount val="10"/>
                <c:pt idx="0">
                  <c:v>347979.58899999998</c:v>
                </c:pt>
                <c:pt idx="1">
                  <c:v>375325.36099999998</c:v>
                </c:pt>
                <c:pt idx="2">
                  <c:v>433480.31900000002</c:v>
                </c:pt>
                <c:pt idx="3">
                  <c:v>438398.26500000001</c:v>
                </c:pt>
                <c:pt idx="4">
                  <c:v>490809.68900000001</c:v>
                </c:pt>
                <c:pt idx="5">
                  <c:v>595065.69799999997</c:v>
                </c:pt>
                <c:pt idx="6">
                  <c:v>694398.22400000005</c:v>
                </c:pt>
                <c:pt idx="7">
                  <c:v>631775.96299999999</c:v>
                </c:pt>
                <c:pt idx="8">
                  <c:v>698161.03399999999</c:v>
                </c:pt>
                <c:pt idx="9">
                  <c:v>773642.94</c:v>
                </c:pt>
              </c:numCache>
            </c:numRef>
          </c:val>
          <c:smooth val="0"/>
          <c:extLst>
            <c:ext xmlns:c16="http://schemas.microsoft.com/office/drawing/2014/chart" uri="{C3380CC4-5D6E-409C-BE32-E72D297353CC}">
              <c16:uniqueId val="{00000000-E063-4342-89CB-69F4C9A8E62B}"/>
            </c:ext>
          </c:extLst>
        </c:ser>
        <c:dLbls>
          <c:showLegendKey val="0"/>
          <c:showVal val="0"/>
          <c:showCatName val="0"/>
          <c:showSerName val="0"/>
          <c:showPercent val="0"/>
          <c:showBubbleSize val="0"/>
        </c:dLbls>
        <c:marker val="1"/>
        <c:smooth val="0"/>
        <c:axId val="649102600"/>
        <c:axId val="649097024"/>
      </c:lineChart>
      <c:catAx>
        <c:axId val="649102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49097024"/>
        <c:crosses val="autoZero"/>
        <c:auto val="1"/>
        <c:lblAlgn val="ctr"/>
        <c:lblOffset val="100"/>
        <c:noMultiLvlLbl val="0"/>
      </c:catAx>
      <c:valAx>
        <c:axId val="649097024"/>
        <c:scaling>
          <c:orientation val="minMax"/>
          <c:max val="800000"/>
        </c:scaling>
        <c:delete val="0"/>
        <c:axPos val="l"/>
        <c:majorGridlines>
          <c:spPr>
            <a:ln w="6350" cap="flat" cmpd="sng" algn="ctr">
              <a:solidFill>
                <a:srgbClr val="B4B4B4">
                  <a:alpha val="70000"/>
                </a:srgb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49102600"/>
        <c:crosses val="autoZero"/>
        <c:crossBetween val="between"/>
        <c:majorUnit val="200000"/>
        <c:minorUnit val="100000"/>
        <c:dispUnits>
          <c:builtInUnit val="thousands"/>
        </c:dispUnits>
      </c:valAx>
      <c:spPr>
        <a:noFill/>
        <a:ln>
          <a:noFill/>
        </a:ln>
        <a:effectLst/>
      </c:spPr>
    </c:plotArea>
    <c:legend>
      <c:legendPos val="t"/>
      <c:layout>
        <c:manualLayout>
          <c:xMode val="edge"/>
          <c:yMode val="edge"/>
          <c:x val="1.0583333333333333E-2"/>
          <c:y val="0.75213009259259256"/>
          <c:w val="0.98941666666666672"/>
          <c:h val="0.241995370370370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100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55258508003864"/>
          <c:y val="4.8168981481481479E-2"/>
          <c:w val="0.87345025354952455"/>
          <c:h val="0.60806851851851851"/>
        </c:manualLayout>
      </c:layout>
      <c:barChart>
        <c:barDir val="col"/>
        <c:grouping val="stacked"/>
        <c:varyColors val="0"/>
        <c:ser>
          <c:idx val="0"/>
          <c:order val="0"/>
          <c:tx>
            <c:strRef>
              <c:f>'נתונים ג''-9'!$A$2</c:f>
              <c:strCache>
                <c:ptCount val="1"/>
                <c:pt idx="0">
                  <c:v>השקעות נטו</c:v>
                </c:pt>
              </c:strCache>
            </c:strRef>
          </c:tx>
          <c:spPr>
            <a:solidFill>
              <a:srgbClr val="28B6C7"/>
            </a:solidFill>
            <a:ln>
              <a:solidFill>
                <a:srgbClr val="59BFCB"/>
              </a:solidFill>
            </a:ln>
            <a:effectLst/>
          </c:spPr>
          <c:invertIfNegative val="0"/>
          <c:dLbls>
            <c:dLbl>
              <c:idx val="8"/>
              <c:layout>
                <c:manualLayout>
                  <c:x val="4.8967491278594216E-4"/>
                  <c:y val="1.4248441039794769E-3"/>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1"/>
              <c:showCatName val="0"/>
              <c:showSerName val="0"/>
              <c:showPercent val="0"/>
              <c:showBubbleSize val="0"/>
              <c:extLst>
                <c:ext xmlns:c15="http://schemas.microsoft.com/office/drawing/2012/chart" uri="{CE6537A1-D6FC-4f65-9D91-7224C49458BB}">
                  <c15:layout>
                    <c:manualLayout>
                      <c:w val="5.195237785869939E-2"/>
                      <c:h val="9.2251692222682688E-2"/>
                    </c:manualLayout>
                  </c15:layout>
                </c:ext>
                <c:ext xmlns:c16="http://schemas.microsoft.com/office/drawing/2014/chart" uri="{C3380CC4-5D6E-409C-BE32-E72D297353CC}">
                  <c16:uniqueId val="{00000001-58BB-4A7F-88F7-4BE1F79319BA}"/>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8D-46C2-B6CC-DB9012E88A7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ג''-9'!$B$1:$N$1</c15:sqref>
                  </c15:fullRef>
                </c:ext>
              </c:extLst>
              <c:f>'נתונים ג''-9'!$E$1:$N$1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ג''-9'!$B$2:$N$2</c15:sqref>
                  </c15:fullRef>
                </c:ext>
              </c:extLst>
              <c:f>'נתונים ג''-9'!$E$2:$N$2</c:f>
              <c:numCache>
                <c:formatCode>#,##0</c:formatCode>
                <c:ptCount val="10"/>
                <c:pt idx="0">
                  <c:v>23658.662</c:v>
                </c:pt>
                <c:pt idx="1">
                  <c:v>27428.199000000001</c:v>
                </c:pt>
                <c:pt idx="2">
                  <c:v>28375.493999999999</c:v>
                </c:pt>
                <c:pt idx="3">
                  <c:v>19613.365000000002</c:v>
                </c:pt>
                <c:pt idx="4">
                  <c:v>26270.43</c:v>
                </c:pt>
                <c:pt idx="5">
                  <c:v>65192.438000000002</c:v>
                </c:pt>
                <c:pt idx="6">
                  <c:v>77578.557000000001</c:v>
                </c:pt>
                <c:pt idx="7">
                  <c:v>43057.875999999997</c:v>
                </c:pt>
                <c:pt idx="8">
                  <c:v>28514.254000000001</c:v>
                </c:pt>
                <c:pt idx="9">
                  <c:v>46696.593000000001</c:v>
                </c:pt>
              </c:numCache>
            </c:numRef>
          </c:val>
          <c:extLst>
            <c:ext xmlns:c16="http://schemas.microsoft.com/office/drawing/2014/chart" uri="{C3380CC4-5D6E-409C-BE32-E72D297353CC}">
              <c16:uniqueId val="{0000001D-5793-41A9-A94B-861B7A33BC7E}"/>
            </c:ext>
          </c:extLst>
        </c:ser>
        <c:ser>
          <c:idx val="1"/>
          <c:order val="1"/>
          <c:tx>
            <c:strRef>
              <c:f>'נתונים ג''-9'!$A$3</c:f>
              <c:strCache>
                <c:ptCount val="1"/>
                <c:pt idx="0">
                  <c:v>שינוי מחיר</c:v>
                </c:pt>
              </c:strCache>
            </c:strRef>
          </c:tx>
          <c:spPr>
            <a:solidFill>
              <a:schemeClr val="bg1">
                <a:lumMod val="65000"/>
              </a:schemeClr>
            </a:solidFill>
            <a:ln>
              <a:solidFill>
                <a:schemeClr val="bg1">
                  <a:lumMod val="65000"/>
                </a:schemeClr>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C668-4E2D-994F-3CEDCA3E373F}"/>
                </c:ext>
              </c:extLst>
            </c:dLbl>
            <c:dLbl>
              <c:idx val="1"/>
              <c:delete val="1"/>
              <c:extLst>
                <c:ext xmlns:c15="http://schemas.microsoft.com/office/drawing/2012/chart" uri="{CE6537A1-D6FC-4f65-9D91-7224C49458BB}"/>
                <c:ext xmlns:c16="http://schemas.microsoft.com/office/drawing/2014/chart" uri="{C3380CC4-5D6E-409C-BE32-E72D297353CC}">
                  <c16:uniqueId val="{00000003-C668-4E2D-994F-3CEDCA3E373F}"/>
                </c:ext>
              </c:extLst>
            </c:dLbl>
            <c:dLbl>
              <c:idx val="2"/>
              <c:delete val="1"/>
              <c:extLst>
                <c:ext xmlns:c15="http://schemas.microsoft.com/office/drawing/2012/chart" uri="{CE6537A1-D6FC-4f65-9D91-7224C49458BB}"/>
                <c:ext xmlns:c16="http://schemas.microsoft.com/office/drawing/2014/chart" uri="{C3380CC4-5D6E-409C-BE32-E72D297353CC}">
                  <c16:uniqueId val="{00000004-C668-4E2D-994F-3CEDCA3E373F}"/>
                </c:ext>
              </c:extLst>
            </c:dLbl>
            <c:dLbl>
              <c:idx val="3"/>
              <c:delete val="1"/>
              <c:extLst>
                <c:ext xmlns:c15="http://schemas.microsoft.com/office/drawing/2012/chart" uri="{CE6537A1-D6FC-4f65-9D91-7224C49458BB}"/>
                <c:ext xmlns:c16="http://schemas.microsoft.com/office/drawing/2014/chart" uri="{C3380CC4-5D6E-409C-BE32-E72D297353CC}">
                  <c16:uniqueId val="{00000005-C668-4E2D-994F-3CEDCA3E373F}"/>
                </c:ext>
              </c:extLst>
            </c:dLbl>
            <c:dLbl>
              <c:idx val="4"/>
              <c:delete val="1"/>
              <c:extLst>
                <c:ext xmlns:c15="http://schemas.microsoft.com/office/drawing/2012/chart" uri="{CE6537A1-D6FC-4f65-9D91-7224C49458BB}"/>
                <c:ext xmlns:c16="http://schemas.microsoft.com/office/drawing/2014/chart" uri="{C3380CC4-5D6E-409C-BE32-E72D297353CC}">
                  <c16:uniqueId val="{00000006-C668-4E2D-994F-3CEDCA3E373F}"/>
                </c:ext>
              </c:extLst>
            </c:dLbl>
            <c:dLbl>
              <c:idx val="5"/>
              <c:delete val="1"/>
              <c:extLst>
                <c:ext xmlns:c15="http://schemas.microsoft.com/office/drawing/2012/chart" uri="{CE6537A1-D6FC-4f65-9D91-7224C49458BB}"/>
                <c:ext xmlns:c16="http://schemas.microsoft.com/office/drawing/2014/chart" uri="{C3380CC4-5D6E-409C-BE32-E72D297353CC}">
                  <c16:uniqueId val="{00000007-C668-4E2D-994F-3CEDCA3E373F}"/>
                </c:ext>
              </c:extLst>
            </c:dLbl>
            <c:dLbl>
              <c:idx val="6"/>
              <c:delete val="1"/>
              <c:extLst>
                <c:ext xmlns:c15="http://schemas.microsoft.com/office/drawing/2012/chart" uri="{CE6537A1-D6FC-4f65-9D91-7224C49458BB}"/>
                <c:ext xmlns:c16="http://schemas.microsoft.com/office/drawing/2014/chart" uri="{C3380CC4-5D6E-409C-BE32-E72D297353CC}">
                  <c16:uniqueId val="{00000000-58BB-4A7F-88F7-4BE1F79319BA}"/>
                </c:ext>
              </c:extLst>
            </c:dLbl>
            <c:dLbl>
              <c:idx val="7"/>
              <c:delete val="1"/>
              <c:extLst>
                <c:ext xmlns:c15="http://schemas.microsoft.com/office/drawing/2012/chart" uri="{CE6537A1-D6FC-4f65-9D91-7224C49458BB}"/>
                <c:ext xmlns:c16="http://schemas.microsoft.com/office/drawing/2014/chart" uri="{C3380CC4-5D6E-409C-BE32-E72D297353CC}">
                  <c16:uniqueId val="{00000002-0B70-40D6-AE24-6FFEFCBDDF6A}"/>
                </c:ext>
              </c:extLst>
            </c:dLbl>
            <c:dLbl>
              <c:idx val="8"/>
              <c:layout>
                <c:manualLayout>
                  <c:x val="-2.7526830755270296E-3"/>
                  <c:y val="8.57522439324714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16-40E3-B12F-8F841C78F4ED}"/>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ג''-9'!$B$1:$N$1</c15:sqref>
                  </c15:fullRef>
                </c:ext>
              </c:extLst>
              <c:f>'נתונים ג''-9'!$E$1:$N$1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ג''-9'!$B$3:$N$3</c15:sqref>
                  </c15:fullRef>
                </c:ext>
              </c:extLst>
              <c:f>'נתונים ג''-9'!$E$3:$N$3</c:f>
              <c:numCache>
                <c:formatCode>#,##0</c:formatCode>
                <c:ptCount val="10"/>
                <c:pt idx="0">
                  <c:v>-862.35400000000004</c:v>
                </c:pt>
                <c:pt idx="1">
                  <c:v>5826.8249999999998</c:v>
                </c:pt>
                <c:pt idx="2">
                  <c:v>18978.13</c:v>
                </c:pt>
                <c:pt idx="3">
                  <c:v>-8992.9130000000005</c:v>
                </c:pt>
                <c:pt idx="4">
                  <c:v>31120.391</c:v>
                </c:pt>
                <c:pt idx="5">
                  <c:v>32807.021000000001</c:v>
                </c:pt>
                <c:pt idx="6">
                  <c:v>33250.461000000003</c:v>
                </c:pt>
                <c:pt idx="7">
                  <c:v>-76128.042000000001</c:v>
                </c:pt>
                <c:pt idx="8">
                  <c:v>32485.593000000001</c:v>
                </c:pt>
                <c:pt idx="9">
                  <c:v>39880.805999999997</c:v>
                </c:pt>
              </c:numCache>
            </c:numRef>
          </c:val>
          <c:extLst>
            <c:ext xmlns:c15="http://schemas.microsoft.com/office/drawing/2012/chart" uri="{02D57815-91ED-43cb-92C2-25804820EDAC}">
              <c15:categoryFilterExceptions>
                <c15:categoryFilterException>
                  <c15:sqref>'נתונים ג''-9'!$C$3</c15:sqref>
                  <c15:dLbl>
                    <c:idx val="-1"/>
                    <c:delete val="1"/>
                    <c:extLst>
                      <c:ext uri="{CE6537A1-D6FC-4f65-9D91-7224C49458BB}"/>
                      <c:ext xmlns:c16="http://schemas.microsoft.com/office/drawing/2014/chart" uri="{C3380CC4-5D6E-409C-BE32-E72D297353CC}">
                        <c16:uniqueId val="{00000000-7F06-442A-9111-0D06FFFF41BA}"/>
                      </c:ext>
                    </c:extLst>
                  </c15:dLbl>
                </c15:categoryFilterException>
                <c15:categoryFilterException>
                  <c15:sqref>'נתונים ג''-9'!$D$3</c15:sqref>
                  <c15:dLbl>
                    <c:idx val="-1"/>
                    <c:delete val="1"/>
                    <c:extLst>
                      <c:ext uri="{CE6537A1-D6FC-4f65-9D91-7224C49458BB}"/>
                      <c:ext xmlns:c16="http://schemas.microsoft.com/office/drawing/2014/chart" uri="{C3380CC4-5D6E-409C-BE32-E72D297353CC}">
                        <c16:uniqueId val="{00000001-7F06-442A-9111-0D06FFFF41BA}"/>
                      </c:ext>
                    </c:extLst>
                  </c15:dLbl>
                </c15:categoryFilterException>
              </c15:categoryFilterExceptions>
            </c:ext>
            <c:ext xmlns:c16="http://schemas.microsoft.com/office/drawing/2014/chart" uri="{C3380CC4-5D6E-409C-BE32-E72D297353CC}">
              <c16:uniqueId val="{0000001E-5793-41A9-A94B-861B7A33BC7E}"/>
            </c:ext>
          </c:extLst>
        </c:ser>
        <c:ser>
          <c:idx val="2"/>
          <c:order val="2"/>
          <c:tx>
            <c:strRef>
              <c:f>'נתונים ג''-9'!$A$4</c:f>
              <c:strCache>
                <c:ptCount val="1"/>
                <c:pt idx="0">
                  <c:v>הפרשי שער</c:v>
                </c:pt>
              </c:strCache>
            </c:strRef>
          </c:tx>
          <c:spPr>
            <a:solidFill>
              <a:srgbClr val="AEDCE0"/>
            </a:solidFill>
            <a:ln>
              <a:solidFill>
                <a:srgbClr val="AEDCE0"/>
              </a:solidFill>
            </a:ln>
            <a:effectLst/>
          </c:spPr>
          <c:invertIfNegative val="0"/>
          <c:cat>
            <c:strRef>
              <c:extLst>
                <c:ext xmlns:c15="http://schemas.microsoft.com/office/drawing/2012/chart" uri="{02D57815-91ED-43cb-92C2-25804820EDAC}">
                  <c15:fullRef>
                    <c15:sqref>'נתונים ג''-9'!$B$1:$N$1</c15:sqref>
                  </c15:fullRef>
                </c:ext>
              </c:extLst>
              <c:f>'נתונים ג''-9'!$E$1:$N$1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ג''-9'!$B$4:$N$4</c15:sqref>
                  </c15:fullRef>
                </c:ext>
              </c:extLst>
              <c:f>'נתונים ג''-9'!$E$4:$N$4</c:f>
              <c:numCache>
                <c:formatCode>#,##0</c:formatCode>
                <c:ptCount val="10"/>
                <c:pt idx="0">
                  <c:v>-5824.6210000000001</c:v>
                </c:pt>
                <c:pt idx="1">
                  <c:v>-2542.125</c:v>
                </c:pt>
                <c:pt idx="2">
                  <c:v>9273.0069999999996</c:v>
                </c:pt>
                <c:pt idx="3">
                  <c:v>-3856.6</c:v>
                </c:pt>
                <c:pt idx="4">
                  <c:v>1487.9970000000001</c:v>
                </c:pt>
                <c:pt idx="5">
                  <c:v>10642.536</c:v>
                </c:pt>
                <c:pt idx="6">
                  <c:v>-6536.1970000000001</c:v>
                </c:pt>
                <c:pt idx="7">
                  <c:v>-13223.962</c:v>
                </c:pt>
                <c:pt idx="8">
                  <c:v>2789.0169999999998</c:v>
                </c:pt>
                <c:pt idx="9">
                  <c:v>-6958.5190000000002</c:v>
                </c:pt>
              </c:numCache>
            </c:numRef>
          </c:val>
          <c:extLst>
            <c:ext xmlns:c16="http://schemas.microsoft.com/office/drawing/2014/chart" uri="{C3380CC4-5D6E-409C-BE32-E72D297353CC}">
              <c16:uniqueId val="{0000001F-5793-41A9-A94B-861B7A33BC7E}"/>
            </c:ext>
          </c:extLst>
        </c:ser>
        <c:ser>
          <c:idx val="3"/>
          <c:order val="3"/>
          <c:tx>
            <c:strRef>
              <c:f>'נתונים ג''-9'!$A$5</c:f>
              <c:strCache>
                <c:ptCount val="1"/>
                <c:pt idx="0">
                  <c:v>התאמות אחרות</c:v>
                </c:pt>
              </c:strCache>
            </c:strRef>
          </c:tx>
          <c:spPr>
            <a:solidFill>
              <a:srgbClr val="177990"/>
            </a:solidFill>
            <a:ln>
              <a:solidFill>
                <a:srgbClr val="006666"/>
              </a:solidFill>
            </a:ln>
            <a:effectLst/>
          </c:spPr>
          <c:invertIfNegative val="0"/>
          <c:cat>
            <c:strRef>
              <c:extLst>
                <c:ext xmlns:c15="http://schemas.microsoft.com/office/drawing/2012/chart" uri="{02D57815-91ED-43cb-92C2-25804820EDAC}">
                  <c15:fullRef>
                    <c15:sqref>'נתונים ג''-9'!$B$1:$N$1</c15:sqref>
                  </c15:fullRef>
                </c:ext>
              </c:extLst>
              <c:f>'נתונים ג''-9'!$E$1:$N$1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ג''-9'!$B$5:$N$5</c15:sqref>
                  </c15:fullRef>
                </c:ext>
              </c:extLst>
              <c:f>'נתונים ג''-9'!$E$5:$N$5</c:f>
              <c:numCache>
                <c:formatCode>#,##0</c:formatCode>
                <c:ptCount val="10"/>
                <c:pt idx="0">
                  <c:v>-3710.7680000000073</c:v>
                </c:pt>
                <c:pt idx="1">
                  <c:v>-3367.127000000004</c:v>
                </c:pt>
                <c:pt idx="2">
                  <c:v>1528.3270000000448</c:v>
                </c:pt>
                <c:pt idx="3">
                  <c:v>-1845.9060000000063</c:v>
                </c:pt>
                <c:pt idx="4">
                  <c:v>-6467.3940000000039</c:v>
                </c:pt>
                <c:pt idx="5">
                  <c:v>-4385.9860000000335</c:v>
                </c:pt>
                <c:pt idx="6">
                  <c:v>-4960.2949999999255</c:v>
                </c:pt>
                <c:pt idx="7">
                  <c:v>-16328.133000000053</c:v>
                </c:pt>
                <c:pt idx="8">
                  <c:v>2596.2069999999949</c:v>
                </c:pt>
                <c:pt idx="9">
                  <c:v>-4136.9740000000384</c:v>
                </c:pt>
              </c:numCache>
            </c:numRef>
          </c:val>
          <c:extLst>
            <c:ext xmlns:c16="http://schemas.microsoft.com/office/drawing/2014/chart" uri="{C3380CC4-5D6E-409C-BE32-E72D297353CC}">
              <c16:uniqueId val="{00000020-5793-41A9-A94B-861B7A33BC7E}"/>
            </c:ext>
          </c:extLst>
        </c:ser>
        <c:dLbls>
          <c:showLegendKey val="0"/>
          <c:showVal val="0"/>
          <c:showCatName val="0"/>
          <c:showSerName val="0"/>
          <c:showPercent val="0"/>
          <c:showBubbleSize val="0"/>
        </c:dLbls>
        <c:gapWidth val="30"/>
        <c:overlap val="100"/>
        <c:axId val="660314408"/>
        <c:axId val="660312768"/>
      </c:barChart>
      <c:catAx>
        <c:axId val="66031440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2768"/>
        <c:crosses val="autoZero"/>
        <c:auto val="1"/>
        <c:lblAlgn val="ctr"/>
        <c:lblOffset val="100"/>
        <c:noMultiLvlLbl val="0"/>
      </c:catAx>
      <c:valAx>
        <c:axId val="660312768"/>
        <c:scaling>
          <c:orientation val="minMax"/>
          <c:max val="120000"/>
          <c:min val="-120000"/>
        </c:scaling>
        <c:delete val="0"/>
        <c:axPos val="l"/>
        <c:majorGridlines>
          <c:spPr>
            <a:ln w="6350" cap="flat" cmpd="sng" algn="ctr">
              <a:solidFill>
                <a:srgbClr val="B4B4B4">
                  <a:alpha val="70000"/>
                </a:srgb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4408"/>
        <c:crosses val="autoZero"/>
        <c:crossBetween val="between"/>
        <c:majorUnit val="40000"/>
        <c:minorUnit val="5000"/>
        <c:dispUnits>
          <c:builtInUnit val="thousands"/>
        </c:dispUnits>
      </c:valAx>
      <c:spPr>
        <a:noFill/>
        <a:ln>
          <a:noFill/>
        </a:ln>
        <a:effectLst/>
      </c:spPr>
    </c:plotArea>
    <c:legend>
      <c:legendPos val="b"/>
      <c:layout>
        <c:manualLayout>
          <c:xMode val="edge"/>
          <c:yMode val="edge"/>
          <c:x val="2.2940343489889881E-2"/>
          <c:y val="0.83665561541649391"/>
          <c:w val="0.97705967569099328"/>
          <c:h val="0.1611709720495464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39166666666665E-2"/>
          <c:y val="0.26095492033374779"/>
          <c:w val="0.89191750000000003"/>
          <c:h val="0.5461881750415517"/>
        </c:manualLayout>
      </c:layout>
      <c:barChart>
        <c:barDir val="col"/>
        <c:grouping val="stacked"/>
        <c:varyColors val="0"/>
        <c:ser>
          <c:idx val="2"/>
          <c:order val="0"/>
          <c:tx>
            <c:strRef>
              <c:f>'נתונים ג''-10'!$A$2</c:f>
              <c:strCache>
                <c:ptCount val="1"/>
                <c:pt idx="0">
                  <c:v>השקעות פיננסיות בני"ע סחירים</c:v>
                </c:pt>
              </c:strCache>
            </c:strRef>
          </c:tx>
          <c:spPr>
            <a:solidFill>
              <a:srgbClr val="177990"/>
            </a:solidFill>
            <a:ln>
              <a:solidFill>
                <a:srgbClr val="177990"/>
              </a:solid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6E-4764-8975-F701CD0DC585}"/>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FD-483B-AFDB-3F69D9343455}"/>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ג''-10'!$B$1:$M$1</c:f>
              <c:strCach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strCache>
            </c:strRef>
          </c:cat>
          <c:val>
            <c:numRef>
              <c:f>'נתונים ג''-10'!$B$2:$M$2</c:f>
              <c:numCache>
                <c:formatCode>#,##0</c:formatCode>
                <c:ptCount val="12"/>
                <c:pt idx="0">
                  <c:v>95519.668000000005</c:v>
                </c:pt>
                <c:pt idx="1">
                  <c:v>106173.258</c:v>
                </c:pt>
                <c:pt idx="2">
                  <c:v>114080.897</c:v>
                </c:pt>
                <c:pt idx="3">
                  <c:v>119148.01</c:v>
                </c:pt>
                <c:pt idx="4">
                  <c:v>142990.21</c:v>
                </c:pt>
                <c:pt idx="5">
                  <c:v>141704.212</c:v>
                </c:pt>
                <c:pt idx="6">
                  <c:v>171245.432</c:v>
                </c:pt>
                <c:pt idx="7">
                  <c:v>217815.69899999999</c:v>
                </c:pt>
                <c:pt idx="8">
                  <c:v>254010.73300000001</c:v>
                </c:pt>
                <c:pt idx="9">
                  <c:v>202545.889</c:v>
                </c:pt>
                <c:pt idx="10">
                  <c:v>237058.253</c:v>
                </c:pt>
                <c:pt idx="11">
                  <c:v>284503.64399999997</c:v>
                </c:pt>
              </c:numCache>
            </c:numRef>
          </c:val>
          <c:extLst>
            <c:ext xmlns:c16="http://schemas.microsoft.com/office/drawing/2014/chart" uri="{C3380CC4-5D6E-409C-BE32-E72D297353CC}">
              <c16:uniqueId val="{00000009-7E45-4FDD-A35A-D4E2812D2962}"/>
            </c:ext>
          </c:extLst>
        </c:ser>
        <c:ser>
          <c:idx val="3"/>
          <c:order val="1"/>
          <c:tx>
            <c:strRef>
              <c:f>'נתונים ג''-10'!$A$3</c:f>
              <c:strCache>
                <c:ptCount val="1"/>
                <c:pt idx="0">
                  <c:v>הון מניות</c:v>
                </c:pt>
              </c:strCache>
            </c:strRef>
          </c:tx>
          <c:spPr>
            <a:solidFill>
              <a:srgbClr val="59BFCB"/>
            </a:solidFill>
            <a:ln>
              <a:solidFill>
                <a:srgbClr val="59BFCB"/>
              </a:solidFill>
            </a:ln>
            <a:effectLst/>
          </c:spPr>
          <c:invertIfNegative val="0"/>
          <c:dLbls>
            <c:dLbl>
              <c:idx val="9"/>
              <c:layout>
                <c:manualLayout>
                  <c:x val="0"/>
                  <c:y val="-5.88301781211030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6E-4764-8975-F701CD0DC585}"/>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FD-483B-AFDB-3F69D9343455}"/>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ג''-10'!$B$1:$M$1</c:f>
              <c:strCach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strCache>
            </c:strRef>
          </c:cat>
          <c:val>
            <c:numRef>
              <c:f>'נתונים ג''-10'!$B$3:$M$3</c:f>
              <c:numCache>
                <c:formatCode>#,##0</c:formatCode>
                <c:ptCount val="12"/>
                <c:pt idx="0">
                  <c:v>56166.195</c:v>
                </c:pt>
                <c:pt idx="1">
                  <c:v>60415.364000000001</c:v>
                </c:pt>
                <c:pt idx="2">
                  <c:v>60600.101000000002</c:v>
                </c:pt>
                <c:pt idx="3">
                  <c:v>61779.330999999998</c:v>
                </c:pt>
                <c:pt idx="4">
                  <c:v>78224.236000000004</c:v>
                </c:pt>
                <c:pt idx="5">
                  <c:v>77649.356</c:v>
                </c:pt>
                <c:pt idx="6">
                  <c:v>99678.210999999996</c:v>
                </c:pt>
                <c:pt idx="7">
                  <c:v>139927.948</c:v>
                </c:pt>
                <c:pt idx="8">
                  <c:v>174341.685</c:v>
                </c:pt>
                <c:pt idx="9">
                  <c:v>124566.14</c:v>
                </c:pt>
                <c:pt idx="10">
                  <c:v>142893.875</c:v>
                </c:pt>
                <c:pt idx="11">
                  <c:v>182935.51699999999</c:v>
                </c:pt>
              </c:numCache>
            </c:numRef>
          </c:val>
          <c:extLst>
            <c:ext xmlns:c16="http://schemas.microsoft.com/office/drawing/2014/chart" uri="{C3380CC4-5D6E-409C-BE32-E72D297353CC}">
              <c16:uniqueId val="{00000013-7E45-4FDD-A35A-D4E2812D2962}"/>
            </c:ext>
          </c:extLst>
        </c:ser>
        <c:ser>
          <c:idx val="0"/>
          <c:order val="2"/>
          <c:tx>
            <c:strRef>
              <c:f>'נתונים ג''-10'!$A$4</c:f>
              <c:strCache>
                <c:ptCount val="1"/>
                <c:pt idx="0">
                  <c:v>אג"ח סחירות</c:v>
                </c:pt>
              </c:strCache>
            </c:strRef>
          </c:tx>
          <c:spPr>
            <a:solidFill>
              <a:srgbClr val="AEDCE0"/>
            </a:solidFill>
            <a:ln>
              <a:solidFill>
                <a:srgbClr val="AEDCE0"/>
              </a:solid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FD-483B-AFDB-3F69D9343455}"/>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FD-483B-AFDB-3F69D9343455}"/>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ג''-10'!$B$1:$M$1</c:f>
              <c:strCach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strCache>
            </c:strRef>
          </c:cat>
          <c:val>
            <c:numRef>
              <c:f>'נתונים ג''-10'!$B$4:$M$4</c:f>
              <c:numCache>
                <c:formatCode>#,##0</c:formatCode>
                <c:ptCount val="12"/>
                <c:pt idx="0">
                  <c:v>39353.472999999998</c:v>
                </c:pt>
                <c:pt idx="1">
                  <c:v>45757.894</c:v>
                </c:pt>
                <c:pt idx="2">
                  <c:v>53480.796000000002</c:v>
                </c:pt>
                <c:pt idx="3">
                  <c:v>57368.678999999996</c:v>
                </c:pt>
                <c:pt idx="4">
                  <c:v>64765.974000000002</c:v>
                </c:pt>
                <c:pt idx="5">
                  <c:v>64054.856</c:v>
                </c:pt>
                <c:pt idx="6">
                  <c:v>71567.221000000005</c:v>
                </c:pt>
                <c:pt idx="7">
                  <c:v>77887.751000000004</c:v>
                </c:pt>
                <c:pt idx="8">
                  <c:v>79669.047999999995</c:v>
                </c:pt>
                <c:pt idx="9">
                  <c:v>77979.748999999996</c:v>
                </c:pt>
                <c:pt idx="10">
                  <c:v>94164.377999999997</c:v>
                </c:pt>
                <c:pt idx="11">
                  <c:v>101568.12699999999</c:v>
                </c:pt>
              </c:numCache>
            </c:numRef>
          </c:val>
          <c:extLst>
            <c:ext xmlns:c16="http://schemas.microsoft.com/office/drawing/2014/chart" uri="{C3380CC4-5D6E-409C-BE32-E72D297353CC}">
              <c16:uniqueId val="{00000000-95FD-483B-AFDB-3F69D9343455}"/>
            </c:ext>
          </c:extLst>
        </c:ser>
        <c:dLbls>
          <c:showLegendKey val="0"/>
          <c:showVal val="0"/>
          <c:showCatName val="0"/>
          <c:showSerName val="0"/>
          <c:showPercent val="0"/>
          <c:showBubbleSize val="0"/>
        </c:dLbls>
        <c:gapWidth val="150"/>
        <c:overlap val="100"/>
        <c:axId val="660314408"/>
        <c:axId val="660312768"/>
        <c:extLst/>
      </c:barChart>
      <c:catAx>
        <c:axId val="660314408"/>
        <c:scaling>
          <c:orientation val="minMax"/>
        </c:scaling>
        <c:delete val="0"/>
        <c:axPos val="b"/>
        <c:numFmt formatCode="General" sourceLinked="1"/>
        <c:majorTickMark val="none"/>
        <c:minorTickMark val="none"/>
        <c:tickLblPos val="low"/>
        <c:spPr>
          <a:noFill/>
          <a:ln w="9525" cap="flat" cmpd="sng" algn="ctr">
            <a:noFill/>
            <a:round/>
          </a:ln>
          <a:effectLst/>
        </c:spPr>
        <c:txPr>
          <a:bodyPr rot="-2580000" spcFirstLastPara="1" vertOverflow="ellipsis"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2768"/>
        <c:crosses val="autoZero"/>
        <c:auto val="1"/>
        <c:lblAlgn val="ctr"/>
        <c:lblOffset val="100"/>
        <c:noMultiLvlLbl val="0"/>
      </c:catAx>
      <c:valAx>
        <c:axId val="660312768"/>
        <c:scaling>
          <c:orientation val="minMax"/>
          <c:min val="-50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4408"/>
        <c:crosses val="autoZero"/>
        <c:crossBetween val="between"/>
        <c:dispUnits>
          <c:builtInUnit val="thousands"/>
        </c:dispUnits>
      </c:valAx>
      <c:spPr>
        <a:noFill/>
        <a:ln>
          <a:noFill/>
        </a:ln>
        <a:effectLst/>
      </c:spPr>
    </c:plotArea>
    <c:legend>
      <c:legendPos val="b"/>
      <c:layout>
        <c:manualLayout>
          <c:xMode val="edge"/>
          <c:yMode val="edge"/>
          <c:x val="3.2355584379487649E-2"/>
          <c:y val="2.5357659689191368E-2"/>
          <c:w val="0.64793903738361047"/>
          <c:h val="0.3806034586585977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solidFill>
        <a:schemeClr val="tx2">
          <a:lumMod val="40000"/>
          <a:lumOff val="60000"/>
        </a:schemeClr>
      </a:solid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892546686264668E-2"/>
          <c:y val="8.7762163676078295E-2"/>
          <c:w val="0.89191750000000003"/>
          <c:h val="0.59881203703703711"/>
        </c:manualLayout>
      </c:layout>
      <c:lineChart>
        <c:grouping val="standard"/>
        <c:varyColors val="0"/>
        <c:ser>
          <c:idx val="3"/>
          <c:order val="0"/>
          <c:tx>
            <c:strRef>
              <c:f>'נתונים ג''-10'!$A$3</c:f>
              <c:strCache>
                <c:ptCount val="1"/>
                <c:pt idx="0">
                  <c:v>הון מניות</c:v>
                </c:pt>
              </c:strCache>
            </c:strRef>
          </c:tx>
          <c:spPr>
            <a:ln w="25400" cap="rnd">
              <a:solidFill>
                <a:srgbClr val="8BCED6"/>
              </a:solidFill>
              <a:round/>
            </a:ln>
            <a:effectLst/>
          </c:spPr>
          <c:marker>
            <c:symbol val="none"/>
          </c:marker>
          <c:dLbls>
            <c:dLbl>
              <c:idx val="8"/>
              <c:layout>
                <c:manualLayout>
                  <c:x val="-7.8443094746513536E-3"/>
                  <c:y val="5.24407438814934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A2-4D7E-8471-B6591BD4608C}"/>
                </c:ext>
              </c:extLst>
            </c:dLbl>
            <c:dLbl>
              <c:idx val="9"/>
              <c:layout>
                <c:manualLayout>
                  <c:x val="-1.1753045380636862E-2"/>
                  <c:y val="-5.81200320529688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7D-4B3D-B253-53CE5F878705}"/>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ג''-10'!$D$1:$M$1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ג''-10'!$D$3:$M$3</c:f>
              <c:numCache>
                <c:formatCode>#,##0</c:formatCode>
                <c:ptCount val="10"/>
                <c:pt idx="0">
                  <c:v>60600.101000000002</c:v>
                </c:pt>
                <c:pt idx="1">
                  <c:v>61779.330999999998</c:v>
                </c:pt>
                <c:pt idx="2">
                  <c:v>78224.236000000004</c:v>
                </c:pt>
                <c:pt idx="3">
                  <c:v>77649.356</c:v>
                </c:pt>
                <c:pt idx="4">
                  <c:v>99678.210999999996</c:v>
                </c:pt>
                <c:pt idx="5">
                  <c:v>139927.948</c:v>
                </c:pt>
                <c:pt idx="6">
                  <c:v>174341.685</c:v>
                </c:pt>
                <c:pt idx="7">
                  <c:v>124566.14</c:v>
                </c:pt>
                <c:pt idx="8">
                  <c:v>142893.875</c:v>
                </c:pt>
                <c:pt idx="9">
                  <c:v>182935.51699999999</c:v>
                </c:pt>
              </c:numCache>
            </c:numRef>
          </c:val>
          <c:smooth val="0"/>
          <c:extLst>
            <c:ext xmlns:c16="http://schemas.microsoft.com/office/drawing/2014/chart" uri="{C3380CC4-5D6E-409C-BE32-E72D297353CC}">
              <c16:uniqueId val="{00000005-087D-4B3D-B253-53CE5F878705}"/>
            </c:ext>
          </c:extLst>
        </c:ser>
        <c:ser>
          <c:idx val="0"/>
          <c:order val="1"/>
          <c:tx>
            <c:strRef>
              <c:f>'נתונים ג''-10'!$A$4</c:f>
              <c:strCache>
                <c:ptCount val="1"/>
                <c:pt idx="0">
                  <c:v>אג"ח סחירות</c:v>
                </c:pt>
              </c:strCache>
            </c:strRef>
          </c:tx>
          <c:spPr>
            <a:ln w="25400" cap="rnd">
              <a:solidFill>
                <a:srgbClr val="177990"/>
              </a:solidFill>
              <a:round/>
            </a:ln>
            <a:effectLst/>
          </c:spPr>
          <c:marker>
            <c:symbol val="none"/>
          </c:marker>
          <c:dLbls>
            <c:dLbl>
              <c:idx val="8"/>
              <c:layout>
                <c:manualLayout>
                  <c:x val="-2.3532681706582667E-2"/>
                  <c:y val="7.05962137453237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A2-4D7E-8471-B6591BD4608C}"/>
                </c:ext>
              </c:extLst>
            </c:dLbl>
            <c:dLbl>
              <c:idx val="9"/>
              <c:layout>
                <c:manualLayout>
                  <c:x val="-1.4364667301137986E-16"/>
                  <c:y val="6.97440384635626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3C-4D49-B2C7-7EA9B1011352}"/>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ג''-10'!$D$1:$M$1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ג''-10'!$D$4:$M$4</c:f>
              <c:numCache>
                <c:formatCode>#,##0</c:formatCode>
                <c:ptCount val="10"/>
                <c:pt idx="0">
                  <c:v>53480.796000000002</c:v>
                </c:pt>
                <c:pt idx="1">
                  <c:v>57368.678999999996</c:v>
                </c:pt>
                <c:pt idx="2">
                  <c:v>64765.974000000002</c:v>
                </c:pt>
                <c:pt idx="3">
                  <c:v>64054.856</c:v>
                </c:pt>
                <c:pt idx="4">
                  <c:v>71567.221000000005</c:v>
                </c:pt>
                <c:pt idx="5">
                  <c:v>77887.751000000004</c:v>
                </c:pt>
                <c:pt idx="6">
                  <c:v>79669.047999999995</c:v>
                </c:pt>
                <c:pt idx="7">
                  <c:v>77979.748999999996</c:v>
                </c:pt>
                <c:pt idx="8">
                  <c:v>94164.377999999997</c:v>
                </c:pt>
                <c:pt idx="9">
                  <c:v>101568.12699999999</c:v>
                </c:pt>
              </c:numCache>
            </c:numRef>
          </c:val>
          <c:smooth val="0"/>
          <c:extLst>
            <c:ext xmlns:c16="http://schemas.microsoft.com/office/drawing/2014/chart" uri="{C3380CC4-5D6E-409C-BE32-E72D297353CC}">
              <c16:uniqueId val="{00000006-087D-4B3D-B253-53CE5F878705}"/>
            </c:ext>
          </c:extLst>
        </c:ser>
        <c:dLbls>
          <c:showLegendKey val="0"/>
          <c:showVal val="0"/>
          <c:showCatName val="0"/>
          <c:showSerName val="0"/>
          <c:showPercent val="0"/>
          <c:showBubbleSize val="0"/>
        </c:dLbls>
        <c:smooth val="0"/>
        <c:axId val="660314408"/>
        <c:axId val="660312768"/>
        <c:extLst/>
      </c:lineChart>
      <c:catAx>
        <c:axId val="660314408"/>
        <c:scaling>
          <c:orientation val="minMax"/>
        </c:scaling>
        <c:delete val="0"/>
        <c:axPos val="b"/>
        <c:numFmt formatCode="General" sourceLinked="1"/>
        <c:majorTickMark val="none"/>
        <c:minorTickMark val="none"/>
        <c:tickLblPos val="nextTo"/>
        <c:spPr>
          <a:noFill/>
          <a:ln w="9525" cap="flat" cmpd="sng" algn="ctr">
            <a:noFill/>
            <a:round/>
          </a:ln>
          <a:effectLst/>
        </c:spPr>
        <c:txPr>
          <a:bodyPr rot="-2700000" spcFirstLastPara="1" vertOverflow="ellipsis"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2768"/>
        <c:crosses val="autoZero"/>
        <c:auto val="1"/>
        <c:lblAlgn val="ctr"/>
        <c:lblOffset val="100"/>
        <c:noMultiLvlLbl val="0"/>
      </c:catAx>
      <c:valAx>
        <c:axId val="660312768"/>
        <c:scaling>
          <c:orientation val="minMax"/>
        </c:scaling>
        <c:delete val="0"/>
        <c:axPos val="l"/>
        <c:majorGridlines>
          <c:spPr>
            <a:ln w="6350" cap="flat" cmpd="sng" algn="ctr">
              <a:solidFill>
                <a:srgbClr val="B4B4B4">
                  <a:alpha val="70000"/>
                </a:srgb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4408"/>
        <c:crosses val="autoZero"/>
        <c:crossBetween val="between"/>
        <c:majorUnit val="40000"/>
        <c:dispUnits>
          <c:builtInUnit val="thousands"/>
        </c:dispUnits>
      </c:valAx>
      <c:spPr>
        <a:noFill/>
        <a:ln>
          <a:noFill/>
        </a:ln>
        <a:effectLst/>
      </c:spPr>
    </c:plotArea>
    <c:legend>
      <c:legendPos val="b"/>
      <c:layout>
        <c:manualLayout>
          <c:xMode val="edge"/>
          <c:yMode val="edge"/>
          <c:x val="0.15408484272935127"/>
          <c:y val="0.90954629629629624"/>
          <c:w val="0.74071157175836877"/>
          <c:h val="8.5894907407407406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7.1531076246368272E-2"/>
          <c:y val="3.1237713372855896E-2"/>
          <c:w val="0.92882299978587335"/>
          <c:h val="0.59801435185185181"/>
        </c:manualLayout>
      </c:layout>
      <c:barChart>
        <c:barDir val="col"/>
        <c:grouping val="stacked"/>
        <c:varyColors val="0"/>
        <c:ser>
          <c:idx val="0"/>
          <c:order val="0"/>
          <c:tx>
            <c:strRef>
              <c:f>'נתונים ג''-11'!$A$2</c:f>
              <c:strCache>
                <c:ptCount val="1"/>
                <c:pt idx="0">
                  <c:v>המגזר העסקי</c:v>
                </c:pt>
              </c:strCache>
            </c:strRef>
          </c:tx>
          <c:spPr>
            <a:solidFill>
              <a:srgbClr val="595959"/>
            </a:solidFill>
            <a:ln>
              <a:noFill/>
            </a:ln>
            <a:effectLst/>
          </c:spPr>
          <c:invertIfNegative val="0"/>
          <c:dLbls>
            <c:dLbl>
              <c:idx val="8"/>
              <c:layout>
                <c:manualLayout>
                  <c:x val="6.1835008474242247E-2"/>
                  <c:y val="-7.66884259259259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59-4C52-887B-68A6532FAACC}"/>
                </c:ext>
              </c:extLst>
            </c:dLbl>
            <c:dLbl>
              <c:idx val="9"/>
              <c:layout>
                <c:manualLayout>
                  <c:x val="4.1196641835166136E-4"/>
                  <c:y val="2.3523148148147611E-3"/>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bg1"/>
                      </a:solidFill>
                      <a:latin typeface="Assistant" panose="00000500000000000000" pitchFamily="2" charset="-79"/>
                      <a:ea typeface="+mn-ea"/>
                      <a:cs typeface="Assistant" panose="00000500000000000000" pitchFamily="2" charset="-79"/>
                    </a:defRPr>
                  </a:pPr>
                  <a:endParaRPr lang="he-IL"/>
                </a:p>
              </c:txPr>
              <c:showLegendKey val="0"/>
              <c:showVal val="1"/>
              <c:showCatName val="0"/>
              <c:showSerName val="0"/>
              <c:showPercent val="0"/>
              <c:showBubbleSize val="0"/>
              <c:extLst>
                <c:ext xmlns:c15="http://schemas.microsoft.com/office/drawing/2012/chart" uri="{CE6537A1-D6FC-4f65-9D91-7224C49458BB}">
                  <c15:layout>
                    <c:manualLayout>
                      <c:w val="3.2961069602831294E-2"/>
                      <c:h val="8.1314499668649079E-2"/>
                    </c:manualLayout>
                  </c15:layout>
                </c:ext>
                <c:ext xmlns:c16="http://schemas.microsoft.com/office/drawing/2014/chart" uri="{C3380CC4-5D6E-409C-BE32-E72D297353CC}">
                  <c16:uniqueId val="{00000001-5C59-4C52-887B-68A6532FAAC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rgbClr val="595959"/>
                      </a:solidFill>
                      <a:round/>
                    </a:ln>
                    <a:effectLst/>
                  </c:spPr>
                </c15:leaderLines>
              </c:ext>
            </c:extLst>
          </c:dLbls>
          <c:cat>
            <c:strRef>
              <c:f>'נתונים ג''-11'!$D$1:$M$1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ג''-11'!$D$2:$M$2</c:f>
              <c:numCache>
                <c:formatCode>#,##0</c:formatCode>
                <c:ptCount val="10"/>
                <c:pt idx="0">
                  <c:v>-342.91500000000002</c:v>
                </c:pt>
                <c:pt idx="1">
                  <c:v>87.816000000000003</c:v>
                </c:pt>
                <c:pt idx="2">
                  <c:v>372.54399999999998</c:v>
                </c:pt>
                <c:pt idx="3">
                  <c:v>-706.31899999999996</c:v>
                </c:pt>
                <c:pt idx="4">
                  <c:v>-60.799000000000007</c:v>
                </c:pt>
                <c:pt idx="5">
                  <c:v>1203.751</c:v>
                </c:pt>
                <c:pt idx="6">
                  <c:v>2255.69</c:v>
                </c:pt>
                <c:pt idx="7">
                  <c:v>52.652000000000001</c:v>
                </c:pt>
                <c:pt idx="8">
                  <c:v>-1182.259</c:v>
                </c:pt>
                <c:pt idx="9">
                  <c:v>3552.0749999999998</c:v>
                </c:pt>
              </c:numCache>
            </c:numRef>
          </c:val>
          <c:extLst>
            <c:ext xmlns:c16="http://schemas.microsoft.com/office/drawing/2014/chart" uri="{C3380CC4-5D6E-409C-BE32-E72D297353CC}">
              <c16:uniqueId val="{00000000-276B-43E7-A76D-7EC00B97DAA9}"/>
            </c:ext>
          </c:extLst>
        </c:ser>
        <c:ser>
          <c:idx val="1"/>
          <c:order val="1"/>
          <c:tx>
            <c:strRef>
              <c:f>'נתונים ג''-11'!$A$3</c:f>
              <c:strCache>
                <c:ptCount val="1"/>
                <c:pt idx="0">
                  <c:v>הגופים המוסדיים</c:v>
                </c:pt>
              </c:strCache>
            </c:strRef>
          </c:tx>
          <c:spPr>
            <a:solidFill>
              <a:srgbClr val="177990"/>
            </a:solidFill>
            <a:ln>
              <a:noFill/>
            </a:ln>
            <a:effectLst/>
          </c:spPr>
          <c:invertIfNegative val="0"/>
          <c:dLbls>
            <c:dLbl>
              <c:idx val="8"/>
              <c:layout>
                <c:manualLayout>
                  <c:x val="-1.0881715344290726E-3"/>
                  <c:y val="-5.0724999999999999E-2"/>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showLegendKey val="0"/>
              <c:showVal val="1"/>
              <c:showCatName val="0"/>
              <c:showSerName val="0"/>
              <c:showPercent val="0"/>
              <c:showBubbleSize val="0"/>
              <c:extLst>
                <c:ext xmlns:c15="http://schemas.microsoft.com/office/drawing/2012/chart" uri="{CE6537A1-D6FC-4f65-9D91-7224C49458BB}">
                  <c15:layout>
                    <c:manualLayout>
                      <c:w val="0.12770643648259825"/>
                      <c:h val="0.11030972222222223"/>
                    </c:manualLayout>
                  </c15:layout>
                </c:ext>
                <c:ext xmlns:c16="http://schemas.microsoft.com/office/drawing/2014/chart" uri="{C3380CC4-5D6E-409C-BE32-E72D297353CC}">
                  <c16:uniqueId val="{00000000-12E8-4289-A3B5-5A7248A67E4E}"/>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E8-4289-A3B5-5A7248A67E4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rgbClr val="177990"/>
                      </a:solidFill>
                      <a:round/>
                    </a:ln>
                    <a:effectLst/>
                  </c:spPr>
                </c15:leaderLines>
              </c:ext>
            </c:extLst>
          </c:dLbls>
          <c:cat>
            <c:strRef>
              <c:f>'נתונים ג''-11'!$D$1:$M$1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ג''-11'!$D$3:$M$3</c:f>
              <c:numCache>
                <c:formatCode>#,##0</c:formatCode>
                <c:ptCount val="10"/>
                <c:pt idx="0">
                  <c:v>132.744</c:v>
                </c:pt>
                <c:pt idx="1">
                  <c:v>-256.62900000000002</c:v>
                </c:pt>
                <c:pt idx="2">
                  <c:v>719.65800000000002</c:v>
                </c:pt>
                <c:pt idx="3">
                  <c:v>6214.7359999999999</c:v>
                </c:pt>
                <c:pt idx="4">
                  <c:v>2035.8019999999999</c:v>
                </c:pt>
                <c:pt idx="5">
                  <c:v>10104.875</c:v>
                </c:pt>
                <c:pt idx="6">
                  <c:v>6404.19</c:v>
                </c:pt>
                <c:pt idx="7">
                  <c:v>-5842.1289999999999</c:v>
                </c:pt>
                <c:pt idx="8">
                  <c:v>-2110.1529999999998</c:v>
                </c:pt>
                <c:pt idx="9">
                  <c:v>7123.7039999999997</c:v>
                </c:pt>
              </c:numCache>
            </c:numRef>
          </c:val>
          <c:extLst>
            <c:ext xmlns:c16="http://schemas.microsoft.com/office/drawing/2014/chart" uri="{C3380CC4-5D6E-409C-BE32-E72D297353CC}">
              <c16:uniqueId val="{00000003-276B-43E7-A76D-7EC00B97DAA9}"/>
            </c:ext>
          </c:extLst>
        </c:ser>
        <c:ser>
          <c:idx val="2"/>
          <c:order val="2"/>
          <c:tx>
            <c:strRef>
              <c:f>'נתונים ג''-11'!$A$4</c:f>
              <c:strCache>
                <c:ptCount val="1"/>
                <c:pt idx="0">
                  <c:v>משקי הבית</c:v>
                </c:pt>
              </c:strCache>
            </c:strRef>
          </c:tx>
          <c:spPr>
            <a:solidFill>
              <a:srgbClr val="28B6C7"/>
            </a:solidFill>
            <a:ln>
              <a:no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59-4C52-887B-68A6532FAAC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ג''-11'!$D$1:$M$1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ג''-11'!$D$4:$M$4</c:f>
              <c:numCache>
                <c:formatCode>#,##0</c:formatCode>
                <c:ptCount val="10"/>
                <c:pt idx="0">
                  <c:v>1719</c:v>
                </c:pt>
                <c:pt idx="1">
                  <c:v>-593</c:v>
                </c:pt>
                <c:pt idx="2">
                  <c:v>-1244</c:v>
                </c:pt>
                <c:pt idx="3">
                  <c:v>1486</c:v>
                </c:pt>
                <c:pt idx="4">
                  <c:v>937</c:v>
                </c:pt>
                <c:pt idx="5">
                  <c:v>4259.4890000000005</c:v>
                </c:pt>
                <c:pt idx="6">
                  <c:v>5666.2990000000009</c:v>
                </c:pt>
                <c:pt idx="7">
                  <c:v>-378.33100000000002</c:v>
                </c:pt>
                <c:pt idx="8">
                  <c:v>839.26700000000005</c:v>
                </c:pt>
                <c:pt idx="9">
                  <c:v>5520.29</c:v>
                </c:pt>
              </c:numCache>
            </c:numRef>
          </c:val>
          <c:extLst>
            <c:ext xmlns:c16="http://schemas.microsoft.com/office/drawing/2014/chart" uri="{C3380CC4-5D6E-409C-BE32-E72D297353CC}">
              <c16:uniqueId val="{00000004-276B-43E7-A76D-7EC00B97DAA9}"/>
            </c:ext>
          </c:extLst>
        </c:ser>
        <c:ser>
          <c:idx val="3"/>
          <c:order val="3"/>
          <c:tx>
            <c:strRef>
              <c:f>'נתונים ג''-11'!$A$5</c:f>
              <c:strCache>
                <c:ptCount val="1"/>
                <c:pt idx="0">
                  <c:v>בנקים</c:v>
                </c:pt>
              </c:strCache>
            </c:strRef>
          </c:tx>
          <c:spPr>
            <a:solidFill>
              <a:srgbClr val="AEDCE0"/>
            </a:solidFill>
            <a:ln>
              <a:solidFill>
                <a:srgbClr val="AEDCE0"/>
              </a:solidFill>
            </a:ln>
            <a:effectLst/>
          </c:spPr>
          <c:invertIfNegative val="0"/>
          <c:cat>
            <c:strRef>
              <c:f>'נתונים ג''-11'!$D$1:$M$1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ג''-11'!$D$5:$M$5</c:f>
              <c:numCache>
                <c:formatCode>#,##0</c:formatCode>
                <c:ptCount val="10"/>
                <c:pt idx="0">
                  <c:v>12.940000000000055</c:v>
                </c:pt>
                <c:pt idx="1">
                  <c:v>7.95799999999997</c:v>
                </c:pt>
                <c:pt idx="2">
                  <c:v>-11.695999999999913</c:v>
                </c:pt>
                <c:pt idx="3">
                  <c:v>8.0180000000009386</c:v>
                </c:pt>
                <c:pt idx="4">
                  <c:v>3.7309999999999945</c:v>
                </c:pt>
                <c:pt idx="5">
                  <c:v>63.82799999999861</c:v>
                </c:pt>
                <c:pt idx="6">
                  <c:v>-149.23200000000088</c:v>
                </c:pt>
                <c:pt idx="7">
                  <c:v>239.96699999999953</c:v>
                </c:pt>
                <c:pt idx="8">
                  <c:v>62.41199999999958</c:v>
                </c:pt>
                <c:pt idx="9">
                  <c:v>109.15899999999874</c:v>
                </c:pt>
              </c:numCache>
            </c:numRef>
          </c:val>
          <c:extLst>
            <c:ext xmlns:c16="http://schemas.microsoft.com/office/drawing/2014/chart" uri="{C3380CC4-5D6E-409C-BE32-E72D297353CC}">
              <c16:uniqueId val="{00000005-276B-43E7-A76D-7EC00B97DAA9}"/>
            </c:ext>
          </c:extLst>
        </c:ser>
        <c:dLbls>
          <c:showLegendKey val="0"/>
          <c:showVal val="0"/>
          <c:showCatName val="0"/>
          <c:showSerName val="0"/>
          <c:showPercent val="0"/>
          <c:showBubbleSize val="0"/>
        </c:dLbls>
        <c:gapWidth val="30"/>
        <c:overlap val="100"/>
        <c:axId val="1046140336"/>
        <c:axId val="1046140664"/>
      </c:barChart>
      <c:lineChart>
        <c:grouping val="standard"/>
        <c:varyColors val="0"/>
        <c:ser>
          <c:idx val="4"/>
          <c:order val="4"/>
          <c:tx>
            <c:strRef>
              <c:f>'נתונים ג''-11'!$A$6</c:f>
              <c:strCache>
                <c:ptCount val="1"/>
                <c:pt idx="0">
                  <c:v>סך השקעות במניות  </c:v>
                </c:pt>
              </c:strCache>
            </c:strRef>
          </c:tx>
          <c:spPr>
            <a:ln w="19050" cap="rnd">
              <a:solidFill>
                <a:srgbClr val="BFBFBF"/>
              </a:solidFill>
              <a:round/>
            </a:ln>
            <a:effectLst/>
          </c:spPr>
          <c:marker>
            <c:symbol val="circle"/>
            <c:size val="5"/>
            <c:spPr>
              <a:noFill/>
              <a:ln w="9525">
                <a:noFill/>
              </a:ln>
              <a:effectLst/>
            </c:spPr>
          </c:marker>
          <c:cat>
            <c:strRef>
              <c:f>'נתונים ג''-11'!$D$1:$M$1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ג''-11'!$D$6:$M$6</c:f>
              <c:numCache>
                <c:formatCode>#,##0</c:formatCode>
                <c:ptCount val="10"/>
                <c:pt idx="0">
                  <c:v>1521.769</c:v>
                </c:pt>
                <c:pt idx="1">
                  <c:v>-753.85500000000002</c:v>
                </c:pt>
                <c:pt idx="2">
                  <c:v>-163.494</c:v>
                </c:pt>
                <c:pt idx="3">
                  <c:v>7002.4350000000004</c:v>
                </c:pt>
                <c:pt idx="4">
                  <c:v>2915.7339999999999</c:v>
                </c:pt>
                <c:pt idx="5">
                  <c:v>15631.942999999999</c:v>
                </c:pt>
                <c:pt idx="6">
                  <c:v>14176.947</c:v>
                </c:pt>
                <c:pt idx="7">
                  <c:v>-5927.8410000000003</c:v>
                </c:pt>
                <c:pt idx="8">
                  <c:v>-2390.7330000000002</c:v>
                </c:pt>
                <c:pt idx="9">
                  <c:v>16305.227999999999</c:v>
                </c:pt>
              </c:numCache>
            </c:numRef>
          </c:val>
          <c:smooth val="0"/>
          <c:extLst>
            <c:ext xmlns:c16="http://schemas.microsoft.com/office/drawing/2014/chart" uri="{C3380CC4-5D6E-409C-BE32-E72D297353CC}">
              <c16:uniqueId val="{00000006-276B-43E7-A76D-7EC00B97DAA9}"/>
            </c:ext>
          </c:extLst>
        </c:ser>
        <c:dLbls>
          <c:showLegendKey val="0"/>
          <c:showVal val="0"/>
          <c:showCatName val="0"/>
          <c:showSerName val="0"/>
          <c:showPercent val="0"/>
          <c:showBubbleSize val="0"/>
        </c:dLbls>
        <c:marker val="1"/>
        <c:smooth val="0"/>
        <c:axId val="1046140336"/>
        <c:axId val="1046140664"/>
      </c:lineChart>
      <c:catAx>
        <c:axId val="10461403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046140664"/>
        <c:crosses val="autoZero"/>
        <c:auto val="1"/>
        <c:lblAlgn val="ctr"/>
        <c:lblOffset val="100"/>
        <c:noMultiLvlLbl val="0"/>
      </c:catAx>
      <c:valAx>
        <c:axId val="1046140664"/>
        <c:scaling>
          <c:orientation val="minMax"/>
          <c:max val="18000"/>
          <c:min val="-6000"/>
        </c:scaling>
        <c:delete val="0"/>
        <c:axPos val="l"/>
        <c:majorGridlines>
          <c:spPr>
            <a:ln w="6350" cap="flat" cmpd="sng" algn="ctr">
              <a:solidFill>
                <a:srgbClr val="B4B4B4">
                  <a:alpha val="69804"/>
                </a:srgb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046140336"/>
        <c:crosses val="autoZero"/>
        <c:crossBetween val="between"/>
        <c:majorUnit val="6000"/>
        <c:dispUnits>
          <c:builtInUnit val="thousands"/>
        </c:dispUnits>
      </c:valAx>
      <c:spPr>
        <a:noFill/>
        <a:ln>
          <a:noFill/>
        </a:ln>
        <a:effectLst/>
      </c:spPr>
    </c:plotArea>
    <c:legend>
      <c:legendPos val="t"/>
      <c:layout>
        <c:manualLayout>
          <c:xMode val="edge"/>
          <c:yMode val="edge"/>
          <c:x val="0"/>
          <c:y val="0.83165092592592582"/>
          <c:w val="0.97815206337944915"/>
          <c:h val="0.16326435185185184"/>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a:pPr>
      <a:endParaRPr lang="he-I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7.0243354241927458E-2"/>
          <c:y val="7.1687500000000015E-2"/>
          <c:w val="0.91887580895942211"/>
          <c:h val="0.73510879629629633"/>
        </c:manualLayout>
      </c:layout>
      <c:barChart>
        <c:barDir val="col"/>
        <c:grouping val="stacked"/>
        <c:varyColors val="0"/>
        <c:ser>
          <c:idx val="0"/>
          <c:order val="0"/>
          <c:tx>
            <c:strRef>
              <c:f>'נתונים ג''-12'!$A$2</c:f>
              <c:strCache>
                <c:ptCount val="1"/>
                <c:pt idx="0">
                  <c:v>המגזר העסקי</c:v>
                </c:pt>
              </c:strCache>
            </c:strRef>
          </c:tx>
          <c:spPr>
            <a:solidFill>
              <a:srgbClr val="595959"/>
            </a:solidFill>
            <a:ln>
              <a:noFill/>
            </a:ln>
            <a:effectLst/>
          </c:spPr>
          <c:invertIfNegative val="0"/>
          <c:dLbls>
            <c:dLbl>
              <c:idx val="9"/>
              <c:layout>
                <c:manualLayout>
                  <c:x val="0"/>
                  <c:y val="3.83122608715888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C96-4E0B-8A37-1B92BE5B269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ג''-12'!$B$1:$M$1</c15:sqref>
                  </c15:fullRef>
                </c:ext>
              </c:extLst>
              <c:f>'נתונים ג''-12'!$D$1:$M$1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ג''-12'!$B$2:$M$2</c15:sqref>
                  </c15:fullRef>
                </c:ext>
              </c:extLst>
              <c:f>'נתונים ג''-12'!$D$2:$M$2</c:f>
              <c:numCache>
                <c:formatCode>#,##0</c:formatCode>
                <c:ptCount val="10"/>
                <c:pt idx="0">
                  <c:v>1001.975</c:v>
                </c:pt>
                <c:pt idx="1">
                  <c:v>-326.51400000000001</c:v>
                </c:pt>
                <c:pt idx="2">
                  <c:v>-131.74600000000001</c:v>
                </c:pt>
                <c:pt idx="3">
                  <c:v>-1388.288</c:v>
                </c:pt>
                <c:pt idx="4">
                  <c:v>-1100.77</c:v>
                </c:pt>
                <c:pt idx="5">
                  <c:v>1420.4839999999999</c:v>
                </c:pt>
                <c:pt idx="6">
                  <c:v>-1014.7220000000001</c:v>
                </c:pt>
                <c:pt idx="7">
                  <c:v>2699.201</c:v>
                </c:pt>
                <c:pt idx="8">
                  <c:v>683.32100000000003</c:v>
                </c:pt>
                <c:pt idx="9">
                  <c:v>5383.2669999999998</c:v>
                </c:pt>
              </c:numCache>
            </c:numRef>
          </c:val>
          <c:extLst>
            <c:ext xmlns:c16="http://schemas.microsoft.com/office/drawing/2014/chart" uri="{C3380CC4-5D6E-409C-BE32-E72D297353CC}">
              <c16:uniqueId val="{00000000-0C96-4E0B-8A37-1B92BE5B269D}"/>
            </c:ext>
          </c:extLst>
        </c:ser>
        <c:ser>
          <c:idx val="1"/>
          <c:order val="1"/>
          <c:tx>
            <c:strRef>
              <c:f>'נתונים ג''-12'!$A$3</c:f>
              <c:strCache>
                <c:ptCount val="1"/>
                <c:pt idx="0">
                  <c:v>הגופים המוסדיים</c:v>
                </c:pt>
              </c:strCache>
            </c:strRef>
          </c:tx>
          <c:spPr>
            <a:solidFill>
              <a:srgbClr val="177990"/>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C96-4E0B-8A37-1B92BE5B269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C96-4E0B-8A37-1B92BE5B269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ג''-12'!$B$1:$M$1</c15:sqref>
                  </c15:fullRef>
                </c:ext>
              </c:extLst>
              <c:f>'נתונים ג''-12'!$D$1:$M$1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ג''-12'!$B$3:$M$3</c15:sqref>
                  </c15:fullRef>
                </c:ext>
              </c:extLst>
              <c:f>'נתונים ג''-12'!$D$3:$M$3</c:f>
              <c:numCache>
                <c:formatCode>#,##0</c:formatCode>
                <c:ptCount val="10"/>
                <c:pt idx="0">
                  <c:v>2455.3960000000002</c:v>
                </c:pt>
                <c:pt idx="1">
                  <c:v>732.97199999999998</c:v>
                </c:pt>
                <c:pt idx="2">
                  <c:v>-799.77499999999998</c:v>
                </c:pt>
                <c:pt idx="3">
                  <c:v>1467.105</c:v>
                </c:pt>
                <c:pt idx="4">
                  <c:v>406.96100000000001</c:v>
                </c:pt>
                <c:pt idx="5">
                  <c:v>637.39300000000003</c:v>
                </c:pt>
                <c:pt idx="6">
                  <c:v>-2225.9780000000001</c:v>
                </c:pt>
                <c:pt idx="7">
                  <c:v>459.51499999999999</c:v>
                </c:pt>
                <c:pt idx="8">
                  <c:v>2579.7950000000001</c:v>
                </c:pt>
                <c:pt idx="9">
                  <c:v>-2651.3580000000002</c:v>
                </c:pt>
              </c:numCache>
            </c:numRef>
          </c:val>
          <c:extLst>
            <c:ext xmlns:c16="http://schemas.microsoft.com/office/drawing/2014/chart" uri="{C3380CC4-5D6E-409C-BE32-E72D297353CC}">
              <c16:uniqueId val="{00000001-0C96-4E0B-8A37-1B92BE5B269D}"/>
            </c:ext>
          </c:extLst>
        </c:ser>
        <c:ser>
          <c:idx val="2"/>
          <c:order val="2"/>
          <c:tx>
            <c:strRef>
              <c:f>'נתונים ג''-12'!$A$4</c:f>
              <c:strCache>
                <c:ptCount val="1"/>
                <c:pt idx="0">
                  <c:v>משקי הבית</c:v>
                </c:pt>
              </c:strCache>
            </c:strRef>
          </c:tx>
          <c:spPr>
            <a:solidFill>
              <a:srgbClr val="28B6C7"/>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C96-4E0B-8A37-1B92BE5B269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C96-4E0B-8A37-1B92BE5B269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ג''-12'!$B$1:$M$1</c15:sqref>
                  </c15:fullRef>
                </c:ext>
              </c:extLst>
              <c:f>'נתונים ג''-12'!$D$1:$M$1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ג''-12'!$B$4:$M$4</c15:sqref>
                  </c15:fullRef>
                </c:ext>
              </c:extLst>
              <c:f>'נתונים ג''-12'!$D$4:$M$4</c:f>
              <c:numCache>
                <c:formatCode>#,##0</c:formatCode>
                <c:ptCount val="10"/>
                <c:pt idx="0">
                  <c:v>924.58500000000004</c:v>
                </c:pt>
                <c:pt idx="1">
                  <c:v>1020.1669999999999</c:v>
                </c:pt>
                <c:pt idx="2">
                  <c:v>3068.0210000000002</c:v>
                </c:pt>
                <c:pt idx="3">
                  <c:v>1690.694</c:v>
                </c:pt>
                <c:pt idx="4">
                  <c:v>1255.252</c:v>
                </c:pt>
                <c:pt idx="5">
                  <c:v>-2920.7459999999996</c:v>
                </c:pt>
                <c:pt idx="6">
                  <c:v>-2311.8960000000002</c:v>
                </c:pt>
                <c:pt idx="7">
                  <c:v>279.36</c:v>
                </c:pt>
                <c:pt idx="8">
                  <c:v>2880.4469999999997</c:v>
                </c:pt>
                <c:pt idx="9">
                  <c:v>2971.9409999999998</c:v>
                </c:pt>
              </c:numCache>
            </c:numRef>
          </c:val>
          <c:extLst>
            <c:ext xmlns:c16="http://schemas.microsoft.com/office/drawing/2014/chart" uri="{C3380CC4-5D6E-409C-BE32-E72D297353CC}">
              <c16:uniqueId val="{00000002-0C96-4E0B-8A37-1B92BE5B269D}"/>
            </c:ext>
          </c:extLst>
        </c:ser>
        <c:ser>
          <c:idx val="3"/>
          <c:order val="3"/>
          <c:tx>
            <c:strRef>
              <c:f>'נתונים ג''-12'!$A$5</c:f>
              <c:strCache>
                <c:ptCount val="1"/>
                <c:pt idx="0">
                  <c:v>בנקים</c:v>
                </c:pt>
              </c:strCache>
            </c:strRef>
          </c:tx>
          <c:spPr>
            <a:solidFill>
              <a:srgbClr val="AEDCE0"/>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C96-4E0B-8A37-1B92BE5B269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96-4E0B-8A37-1B92BE5B269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ג''-12'!$B$1:$M$1</c15:sqref>
                  </c15:fullRef>
                </c:ext>
              </c:extLst>
              <c:f>'נתונים ג''-12'!$D$1:$M$1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ג''-12'!$B$5:$M$5</c15:sqref>
                  </c15:fullRef>
                </c:ext>
              </c:extLst>
              <c:f>'נתונים ג''-12'!$D$5:$M$5</c:f>
              <c:numCache>
                <c:formatCode>#,##0</c:formatCode>
                <c:ptCount val="10"/>
                <c:pt idx="0">
                  <c:v>3922.1839999999984</c:v>
                </c:pt>
                <c:pt idx="1">
                  <c:v>941.86600000000021</c:v>
                </c:pt>
                <c:pt idx="2">
                  <c:v>2359.4629999999993</c:v>
                </c:pt>
                <c:pt idx="3">
                  <c:v>-1590.328</c:v>
                </c:pt>
                <c:pt idx="4">
                  <c:v>2962.1169999999997</c:v>
                </c:pt>
                <c:pt idx="5">
                  <c:v>388.98799999999983</c:v>
                </c:pt>
                <c:pt idx="6">
                  <c:v>6884.8379999999997</c:v>
                </c:pt>
                <c:pt idx="7">
                  <c:v>588.61200000000008</c:v>
                </c:pt>
                <c:pt idx="8">
                  <c:v>4741.1350000000002</c:v>
                </c:pt>
                <c:pt idx="9">
                  <c:v>-2363.1769999999997</c:v>
                </c:pt>
              </c:numCache>
            </c:numRef>
          </c:val>
          <c:extLst>
            <c:ext xmlns:c16="http://schemas.microsoft.com/office/drawing/2014/chart" uri="{C3380CC4-5D6E-409C-BE32-E72D297353CC}">
              <c16:uniqueId val="{00000003-0C96-4E0B-8A37-1B92BE5B269D}"/>
            </c:ext>
          </c:extLst>
        </c:ser>
        <c:dLbls>
          <c:showLegendKey val="0"/>
          <c:showVal val="0"/>
          <c:showCatName val="0"/>
          <c:showSerName val="0"/>
          <c:showPercent val="0"/>
          <c:showBubbleSize val="0"/>
        </c:dLbls>
        <c:gapWidth val="30"/>
        <c:overlap val="100"/>
        <c:axId val="1046140336"/>
        <c:axId val="1046140664"/>
      </c:barChart>
      <c:lineChart>
        <c:grouping val="standard"/>
        <c:varyColors val="0"/>
        <c:ser>
          <c:idx val="4"/>
          <c:order val="4"/>
          <c:tx>
            <c:strRef>
              <c:f>'נתונים ג''-12'!$A$6</c:f>
              <c:strCache>
                <c:ptCount val="1"/>
                <c:pt idx="0">
                  <c:v>סך השקעות באג"ח </c:v>
                </c:pt>
              </c:strCache>
            </c:strRef>
          </c:tx>
          <c:spPr>
            <a:ln w="25400" cap="rnd">
              <a:solidFill>
                <a:srgbClr val="B4B4B4"/>
              </a:solidFill>
              <a:round/>
            </a:ln>
            <a:effectLst/>
          </c:spPr>
          <c:marker>
            <c:symbol val="circle"/>
            <c:size val="5"/>
            <c:spPr>
              <a:noFill/>
              <a:ln w="9525">
                <a:noFill/>
              </a:ln>
              <a:effectLst/>
            </c:spPr>
          </c:marker>
          <c:cat>
            <c:strRef>
              <c:extLst>
                <c:ext xmlns:c15="http://schemas.microsoft.com/office/drawing/2012/chart" uri="{02D57815-91ED-43cb-92C2-25804820EDAC}">
                  <c15:fullRef>
                    <c15:sqref>'נתונים ג''-12'!$B$1:$M$1</c15:sqref>
                  </c15:fullRef>
                </c:ext>
              </c:extLst>
              <c:f>'נתונים ג''-12'!$D$1:$M$1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ג''-12'!$B$6:$M$6</c15:sqref>
                  </c15:fullRef>
                </c:ext>
              </c:extLst>
              <c:f>'נתונים ג''-12'!$D$6:$M$6</c:f>
              <c:numCache>
                <c:formatCode>#,##0</c:formatCode>
                <c:ptCount val="10"/>
                <c:pt idx="0">
                  <c:v>8304.14</c:v>
                </c:pt>
                <c:pt idx="1">
                  <c:v>2368.491</c:v>
                </c:pt>
                <c:pt idx="2">
                  <c:v>4495.9629999999997</c:v>
                </c:pt>
                <c:pt idx="3">
                  <c:v>179.18299999999999</c:v>
                </c:pt>
                <c:pt idx="4">
                  <c:v>3523.56</c:v>
                </c:pt>
                <c:pt idx="5">
                  <c:v>-473.88099999999997</c:v>
                </c:pt>
                <c:pt idx="6">
                  <c:v>1332.242</c:v>
                </c:pt>
                <c:pt idx="7">
                  <c:v>4026.6880000000001</c:v>
                </c:pt>
                <c:pt idx="8">
                  <c:v>10884.698</c:v>
                </c:pt>
                <c:pt idx="9">
                  <c:v>3340.6729999999998</c:v>
                </c:pt>
              </c:numCache>
            </c:numRef>
          </c:val>
          <c:smooth val="0"/>
          <c:extLst>
            <c:ext xmlns:c16="http://schemas.microsoft.com/office/drawing/2014/chart" uri="{C3380CC4-5D6E-409C-BE32-E72D297353CC}">
              <c16:uniqueId val="{00000004-0C96-4E0B-8A37-1B92BE5B269D}"/>
            </c:ext>
          </c:extLst>
        </c:ser>
        <c:dLbls>
          <c:showLegendKey val="0"/>
          <c:showVal val="0"/>
          <c:showCatName val="0"/>
          <c:showSerName val="0"/>
          <c:showPercent val="0"/>
          <c:showBubbleSize val="0"/>
        </c:dLbls>
        <c:marker val="1"/>
        <c:smooth val="0"/>
        <c:axId val="1046140336"/>
        <c:axId val="1046140664"/>
      </c:lineChart>
      <c:catAx>
        <c:axId val="10461403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046140664"/>
        <c:crosses val="autoZero"/>
        <c:auto val="1"/>
        <c:lblAlgn val="ctr"/>
        <c:lblOffset val="100"/>
        <c:noMultiLvlLbl val="0"/>
      </c:catAx>
      <c:valAx>
        <c:axId val="1046140664"/>
        <c:scaling>
          <c:orientation val="minMax"/>
          <c:max val="12000"/>
          <c:min val="-6000"/>
        </c:scaling>
        <c:delete val="0"/>
        <c:axPos val="l"/>
        <c:majorGridlines>
          <c:spPr>
            <a:ln w="6350" cap="flat" cmpd="sng" algn="ctr">
              <a:solidFill>
                <a:srgbClr val="B4B4B4">
                  <a:alpha val="70000"/>
                </a:srgb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046140336"/>
        <c:crosses val="autoZero"/>
        <c:crossBetween val="between"/>
        <c:majorUnit val="6000"/>
        <c:dispUnits>
          <c:builtInUnit val="thousands"/>
        </c:dispUnits>
      </c:valAx>
      <c:spPr>
        <a:noFill/>
        <a:ln>
          <a:noFill/>
        </a:ln>
        <a:effectLst/>
      </c:spPr>
    </c:plotArea>
    <c:legend>
      <c:legendPos val="t"/>
      <c:layout>
        <c:manualLayout>
          <c:xMode val="edge"/>
          <c:yMode val="edge"/>
          <c:x val="0.15949805555555552"/>
          <c:y val="1.6012962962962961E-2"/>
          <c:w val="0.65349305555555559"/>
          <c:h val="0.23462407407407407"/>
        </c:manualLayout>
      </c:layout>
      <c:overlay val="0"/>
      <c:spPr>
        <a:solidFill>
          <a:srgbClr val="F2F2F2"/>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a:pPr>
      <a:endParaRPr lang="he-I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8.8461666666666661E-2"/>
          <c:y val="6.4014351851851836E-2"/>
          <c:w val="0.91887580895942211"/>
          <c:h val="0.58292962962962958"/>
        </c:manualLayout>
      </c:layout>
      <c:barChart>
        <c:barDir val="col"/>
        <c:grouping val="stacked"/>
        <c:varyColors val="0"/>
        <c:ser>
          <c:idx val="0"/>
          <c:order val="0"/>
          <c:tx>
            <c:strRef>
              <c:f>'נתונים ג''-13'!$A$8</c:f>
              <c:strCache>
                <c:ptCount val="1"/>
                <c:pt idx="0">
                  <c:v>ניירות ערך סחירים</c:v>
                </c:pt>
              </c:strCache>
            </c:strRef>
          </c:tx>
          <c:spPr>
            <a:solidFill>
              <a:schemeClr val="accent1">
                <a:lumMod val="75000"/>
              </a:schemeClr>
            </a:solidFill>
            <a:ln>
              <a:solidFill>
                <a:schemeClr val="accent1">
                  <a:lumMod val="75000"/>
                </a:schemeClr>
              </a:solidFill>
            </a:ln>
            <a:effectLst/>
          </c:spPr>
          <c:invertIfNegative val="0"/>
          <c:cat>
            <c:strRef>
              <c:extLst>
                <c:ext xmlns:c15="http://schemas.microsoft.com/office/drawing/2012/chart" uri="{02D57815-91ED-43cb-92C2-25804820EDAC}">
                  <c15:fullRef>
                    <c15:sqref>'נתונים ג''-13'!$B$7:$L$7</c15:sqref>
                  </c15:fullRef>
                </c:ext>
              </c:extLst>
              <c:f>'נתונים ג''-13'!$C$7:$L$7</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ג''-13'!$B$8:$L$8</c15:sqref>
                  </c15:fullRef>
                </c:ext>
              </c:extLst>
              <c:f>'נתונים ג''-13'!$C$8:$L$8</c:f>
              <c:numCache>
                <c:formatCode>General</c:formatCode>
                <c:ptCount val="10"/>
                <c:pt idx="0">
                  <c:v>2588.1400000000003</c:v>
                </c:pt>
                <c:pt idx="1">
                  <c:v>476.34299999999996</c:v>
                </c:pt>
                <c:pt idx="2">
                  <c:v>-80.116999999999962</c:v>
                </c:pt>
                <c:pt idx="3">
                  <c:v>7681.8410000000003</c:v>
                </c:pt>
                <c:pt idx="4">
                  <c:v>2442.7629999999999</c:v>
                </c:pt>
                <c:pt idx="5">
                  <c:v>10742.268</c:v>
                </c:pt>
                <c:pt idx="6">
                  <c:v>4178.2119999999995</c:v>
                </c:pt>
                <c:pt idx="7">
                  <c:v>-5382.6139999999996</c:v>
                </c:pt>
                <c:pt idx="8">
                  <c:v>469.64200000000028</c:v>
                </c:pt>
                <c:pt idx="9">
                  <c:v>4472.3459999999995</c:v>
                </c:pt>
              </c:numCache>
            </c:numRef>
          </c:val>
          <c:extLst>
            <c:ext xmlns:c16="http://schemas.microsoft.com/office/drawing/2014/chart" uri="{C3380CC4-5D6E-409C-BE32-E72D297353CC}">
              <c16:uniqueId val="{00000000-1AC4-4007-ACB0-E0AF0883D165}"/>
            </c:ext>
          </c:extLst>
        </c:ser>
        <c:ser>
          <c:idx val="1"/>
          <c:order val="1"/>
          <c:tx>
            <c:strRef>
              <c:f>'נתונים ג''-13'!$A$9</c:f>
              <c:strCache>
                <c:ptCount val="1"/>
                <c:pt idx="0">
                  <c:v>קרנות השקעה ומניות לא סחירות</c:v>
                </c:pt>
              </c:strCache>
            </c:strRef>
          </c:tx>
          <c:spPr>
            <a:solidFill>
              <a:schemeClr val="accent1">
                <a:lumMod val="60000"/>
                <a:lumOff val="40000"/>
              </a:schemeClr>
            </a:solidFill>
            <a:ln>
              <a:solidFill>
                <a:schemeClr val="accent1">
                  <a:lumMod val="60000"/>
                  <a:lumOff val="40000"/>
                </a:schemeClr>
              </a:solidFill>
            </a:ln>
            <a:effectLst/>
          </c:spPr>
          <c:invertIfNegative val="0"/>
          <c:cat>
            <c:strRef>
              <c:extLst>
                <c:ext xmlns:c15="http://schemas.microsoft.com/office/drawing/2012/chart" uri="{02D57815-91ED-43cb-92C2-25804820EDAC}">
                  <c15:fullRef>
                    <c15:sqref>'נתונים ג''-13'!$B$7:$L$7</c15:sqref>
                  </c15:fullRef>
                </c:ext>
              </c:extLst>
              <c:f>'נתונים ג''-13'!$C$7:$L$7</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ג''-13'!$B$9:$L$9</c15:sqref>
                  </c15:fullRef>
                </c:ext>
              </c:extLst>
              <c:f>'נתונים ג''-13'!$C$9:$L$9</c:f>
              <c:numCache>
                <c:formatCode>General</c:formatCode>
                <c:ptCount val="10"/>
                <c:pt idx="0">
                  <c:v>593.9849999999999</c:v>
                </c:pt>
                <c:pt idx="1">
                  <c:v>677.70099999999991</c:v>
                </c:pt>
                <c:pt idx="2">
                  <c:v>2051.556</c:v>
                </c:pt>
                <c:pt idx="3">
                  <c:v>3201.6279999999997</c:v>
                </c:pt>
                <c:pt idx="4">
                  <c:v>4071.7110000000002</c:v>
                </c:pt>
                <c:pt idx="5">
                  <c:v>4322.857</c:v>
                </c:pt>
                <c:pt idx="6">
                  <c:v>7441.8510000000006</c:v>
                </c:pt>
                <c:pt idx="7">
                  <c:v>7608.9449999999997</c:v>
                </c:pt>
                <c:pt idx="8">
                  <c:v>5737.9889999999996</c:v>
                </c:pt>
                <c:pt idx="9">
                  <c:v>2481.9320000000002</c:v>
                </c:pt>
              </c:numCache>
            </c:numRef>
          </c:val>
          <c:extLst>
            <c:ext xmlns:c16="http://schemas.microsoft.com/office/drawing/2014/chart" uri="{C3380CC4-5D6E-409C-BE32-E72D297353CC}">
              <c16:uniqueId val="{00000003-1AC4-4007-ACB0-E0AF0883D165}"/>
            </c:ext>
          </c:extLst>
        </c:ser>
        <c:ser>
          <c:idx val="2"/>
          <c:order val="2"/>
          <c:tx>
            <c:strRef>
              <c:f>'נתונים ג''-13'!$A$10</c:f>
              <c:strCache>
                <c:ptCount val="1"/>
                <c:pt idx="0">
                  <c:v>הלוואות לחו"ל ופיקדונות</c:v>
                </c:pt>
              </c:strCache>
            </c:strRef>
          </c:tx>
          <c:spPr>
            <a:solidFill>
              <a:schemeClr val="bg2">
                <a:lumMod val="25000"/>
              </a:schemeClr>
            </a:solidFill>
            <a:ln>
              <a:solidFill>
                <a:schemeClr val="bg2">
                  <a:lumMod val="25000"/>
                </a:schemeClr>
              </a:solidFill>
            </a:ln>
            <a:effectLst/>
          </c:spPr>
          <c:invertIfNegative val="0"/>
          <c:cat>
            <c:strRef>
              <c:extLst>
                <c:ext xmlns:c15="http://schemas.microsoft.com/office/drawing/2012/chart" uri="{02D57815-91ED-43cb-92C2-25804820EDAC}">
                  <c15:fullRef>
                    <c15:sqref>'נתונים ג''-13'!$B$7:$L$7</c15:sqref>
                  </c15:fullRef>
                </c:ext>
              </c:extLst>
              <c:f>'נתונים ג''-13'!$C$7:$L$7</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ג''-13'!$B$10:$L$10</c15:sqref>
                  </c15:fullRef>
                </c:ext>
              </c:extLst>
              <c:f>'נתונים ג''-13'!$C$10:$L$10</c:f>
              <c:numCache>
                <c:formatCode>General</c:formatCode>
                <c:ptCount val="10"/>
                <c:pt idx="0">
                  <c:v>953.1110000000001</c:v>
                </c:pt>
                <c:pt idx="1">
                  <c:v>345.053</c:v>
                </c:pt>
                <c:pt idx="2">
                  <c:v>-915.63300000000004</c:v>
                </c:pt>
                <c:pt idx="3">
                  <c:v>1578.693</c:v>
                </c:pt>
                <c:pt idx="4">
                  <c:v>-206.34799999999996</c:v>
                </c:pt>
                <c:pt idx="5">
                  <c:v>417.69499999999999</c:v>
                </c:pt>
                <c:pt idx="6">
                  <c:v>161.45299999999997</c:v>
                </c:pt>
                <c:pt idx="7">
                  <c:v>292.63099999999997</c:v>
                </c:pt>
                <c:pt idx="8">
                  <c:v>-1006.0939999999999</c:v>
                </c:pt>
                <c:pt idx="9">
                  <c:v>-477.00099999999998</c:v>
                </c:pt>
              </c:numCache>
            </c:numRef>
          </c:val>
          <c:extLst>
            <c:ext xmlns:c16="http://schemas.microsoft.com/office/drawing/2014/chart" uri="{C3380CC4-5D6E-409C-BE32-E72D297353CC}">
              <c16:uniqueId val="{00000006-1AC4-4007-ACB0-E0AF0883D165}"/>
            </c:ext>
          </c:extLst>
        </c:ser>
        <c:ser>
          <c:idx val="3"/>
          <c:order val="3"/>
          <c:tx>
            <c:strRef>
              <c:f>'נתונים ג''-13'!$A$11</c:f>
              <c:strCache>
                <c:ptCount val="1"/>
                <c:pt idx="0">
                  <c:v>מכשירים נגזרים</c:v>
                </c:pt>
              </c:strCache>
            </c:strRef>
          </c:tx>
          <c:spPr>
            <a:solidFill>
              <a:schemeClr val="bg1">
                <a:lumMod val="75000"/>
              </a:schemeClr>
            </a:solidFill>
            <a:ln>
              <a:solidFill>
                <a:schemeClr val="bg1">
                  <a:lumMod val="75000"/>
                </a:schemeClr>
              </a:solidFill>
            </a:ln>
            <a:effectLst/>
          </c:spPr>
          <c:invertIfNegative val="0"/>
          <c:cat>
            <c:strRef>
              <c:extLst>
                <c:ext xmlns:c15="http://schemas.microsoft.com/office/drawing/2012/chart" uri="{02D57815-91ED-43cb-92C2-25804820EDAC}">
                  <c15:fullRef>
                    <c15:sqref>'נתונים ג''-13'!$B$7:$L$7</c15:sqref>
                  </c15:fullRef>
                </c:ext>
              </c:extLst>
              <c:f>'נתונים ג''-13'!$C$7:$L$7</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ג''-13'!$B$11:$L$11</c15:sqref>
                  </c15:fullRef>
                </c:ext>
              </c:extLst>
              <c:f>'נתונים ג''-13'!$C$11:$L$11</c:f>
              <c:numCache>
                <c:formatCode>General</c:formatCode>
                <c:ptCount val="10"/>
                <c:pt idx="0">
                  <c:v>-318.63400000000001</c:v>
                </c:pt>
                <c:pt idx="1">
                  <c:v>-553.29899999999998</c:v>
                </c:pt>
                <c:pt idx="2">
                  <c:v>-1354.4079999999999</c:v>
                </c:pt>
                <c:pt idx="3">
                  <c:v>61.118000000000002</c:v>
                </c:pt>
                <c:pt idx="4">
                  <c:v>-1222.1410000000001</c:v>
                </c:pt>
                <c:pt idx="5">
                  <c:v>-1360.9670000000001</c:v>
                </c:pt>
                <c:pt idx="6">
                  <c:v>-1513.4659999999999</c:v>
                </c:pt>
                <c:pt idx="7">
                  <c:v>21739.954000000002</c:v>
                </c:pt>
                <c:pt idx="8">
                  <c:v>4434.3810000000003</c:v>
                </c:pt>
                <c:pt idx="9">
                  <c:v>-3719.6289999999999</c:v>
                </c:pt>
              </c:numCache>
            </c:numRef>
          </c:val>
          <c:extLst>
            <c:ext xmlns:c16="http://schemas.microsoft.com/office/drawing/2014/chart" uri="{C3380CC4-5D6E-409C-BE32-E72D297353CC}">
              <c16:uniqueId val="{00000007-1AC4-4007-ACB0-E0AF0883D165}"/>
            </c:ext>
          </c:extLst>
        </c:ser>
        <c:dLbls>
          <c:showLegendKey val="0"/>
          <c:showVal val="0"/>
          <c:showCatName val="0"/>
          <c:showSerName val="0"/>
          <c:showPercent val="0"/>
          <c:showBubbleSize val="0"/>
        </c:dLbls>
        <c:gapWidth val="30"/>
        <c:overlap val="100"/>
        <c:axId val="1046140336"/>
        <c:axId val="1046140664"/>
      </c:barChart>
      <c:lineChart>
        <c:grouping val="standard"/>
        <c:varyColors val="0"/>
        <c:ser>
          <c:idx val="4"/>
          <c:order val="4"/>
          <c:tx>
            <c:strRef>
              <c:f>'נתונים ג''-13'!$A$12</c:f>
              <c:strCache>
                <c:ptCount val="1"/>
                <c:pt idx="0">
                  <c:v>סך השקעות הגופים המוסדיים </c:v>
                </c:pt>
              </c:strCache>
            </c:strRef>
          </c:tx>
          <c:spPr>
            <a:ln w="28575" cap="rnd">
              <a:solidFill>
                <a:schemeClr val="accent2">
                  <a:tint val="54000"/>
                </a:schemeClr>
              </a:solidFill>
              <a:round/>
            </a:ln>
            <a:effectLst/>
          </c:spPr>
          <c:marker>
            <c:symbol val="none"/>
          </c:marker>
          <c:cat>
            <c:strRef>
              <c:extLst>
                <c:ext xmlns:c15="http://schemas.microsoft.com/office/drawing/2012/chart" uri="{02D57815-91ED-43cb-92C2-25804820EDAC}">
                  <c15:fullRef>
                    <c15:sqref>'נתונים ג''-13'!$B$7:$L$7</c15:sqref>
                  </c15:fullRef>
                </c:ext>
              </c:extLst>
              <c:f>'נתונים ג''-13'!$C$7:$L$7</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ג''-13'!$B$12:$L$12</c15:sqref>
                  </c15:fullRef>
                </c:ext>
              </c:extLst>
              <c:f>'נתונים ג''-13'!$C$12:$L$12</c:f>
              <c:numCache>
                <c:formatCode>General</c:formatCode>
                <c:ptCount val="10"/>
                <c:pt idx="0">
                  <c:v>3816.6019999999999</c:v>
                </c:pt>
                <c:pt idx="1">
                  <c:v>945.79799999999977</c:v>
                </c:pt>
                <c:pt idx="2">
                  <c:v>-298.60199999999986</c:v>
                </c:pt>
                <c:pt idx="3">
                  <c:v>12523.28</c:v>
                </c:pt>
                <c:pt idx="4">
                  <c:v>5085.9850000000006</c:v>
                </c:pt>
                <c:pt idx="5">
                  <c:v>14121.852999999999</c:v>
                </c:pt>
                <c:pt idx="6">
                  <c:v>10268.049999999999</c:v>
                </c:pt>
                <c:pt idx="7">
                  <c:v>24258.916000000001</c:v>
                </c:pt>
                <c:pt idx="8">
                  <c:v>9635.9179999999997</c:v>
                </c:pt>
                <c:pt idx="9">
                  <c:v>2757.6480000000001</c:v>
                </c:pt>
              </c:numCache>
            </c:numRef>
          </c:val>
          <c:smooth val="0"/>
          <c:extLst>
            <c:ext xmlns:c16="http://schemas.microsoft.com/office/drawing/2014/chart" uri="{C3380CC4-5D6E-409C-BE32-E72D297353CC}">
              <c16:uniqueId val="{00000008-1AC4-4007-ACB0-E0AF0883D165}"/>
            </c:ext>
          </c:extLst>
        </c:ser>
        <c:dLbls>
          <c:showLegendKey val="0"/>
          <c:showVal val="0"/>
          <c:showCatName val="0"/>
          <c:showSerName val="0"/>
          <c:showPercent val="0"/>
          <c:showBubbleSize val="0"/>
        </c:dLbls>
        <c:marker val="1"/>
        <c:smooth val="0"/>
        <c:axId val="1046140336"/>
        <c:axId val="1046140664"/>
      </c:lineChart>
      <c:catAx>
        <c:axId val="10461403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5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046140664"/>
        <c:crosses val="autoZero"/>
        <c:auto val="1"/>
        <c:lblAlgn val="ctr"/>
        <c:lblOffset val="100"/>
        <c:noMultiLvlLbl val="0"/>
      </c:catAx>
      <c:valAx>
        <c:axId val="1046140664"/>
        <c:scaling>
          <c:orientation val="minMax"/>
          <c:max val="30000"/>
        </c:scaling>
        <c:delete val="0"/>
        <c:axPos val="l"/>
        <c:majorGridlines>
          <c:spPr>
            <a:ln w="6350" cap="flat" cmpd="sng" algn="ctr">
              <a:solidFill>
                <a:srgbClr val="B4B4B4">
                  <a:alpha val="70000"/>
                </a:srgb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046140336"/>
        <c:crosses val="autoZero"/>
        <c:crossBetween val="between"/>
        <c:dispUnits>
          <c:builtInUnit val="thousands"/>
        </c:dispUnits>
      </c:valAx>
      <c:spPr>
        <a:noFill/>
        <a:ln>
          <a:noFill/>
        </a:ln>
        <a:effectLst/>
      </c:spPr>
    </c:plotArea>
    <c:legend>
      <c:legendPos val="t"/>
      <c:legendEntry>
        <c:idx val="0"/>
        <c:txPr>
          <a:bodyPr rot="0" spcFirstLastPara="1" vertOverflow="ellipsis" vert="horz" wrap="square" anchor="ctr" anchorCtr="1"/>
          <a:lstStyle/>
          <a:p>
            <a:pPr>
              <a:defRPr sz="8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Entry>
      <c:legendEntry>
        <c:idx val="1"/>
        <c:txPr>
          <a:bodyPr rot="0" spcFirstLastPara="1" vertOverflow="ellipsis" vert="horz" wrap="square" anchor="ctr" anchorCtr="1"/>
          <a:lstStyle/>
          <a:p>
            <a:pPr>
              <a:defRPr sz="8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Entry>
      <c:legendEntry>
        <c:idx val="2"/>
        <c:txPr>
          <a:bodyPr rot="0" spcFirstLastPara="1" vertOverflow="ellipsis" vert="horz" wrap="square" anchor="ctr" anchorCtr="1"/>
          <a:lstStyle/>
          <a:p>
            <a:pPr>
              <a:defRPr sz="8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Entry>
      <c:legendEntry>
        <c:idx val="3"/>
        <c:txPr>
          <a:bodyPr rot="0" spcFirstLastPara="1" vertOverflow="ellipsis" vert="horz" wrap="square" anchor="ctr" anchorCtr="1"/>
          <a:lstStyle/>
          <a:p>
            <a:pPr>
              <a:defRPr sz="8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Entry>
      <c:legendEntry>
        <c:idx val="4"/>
        <c:txPr>
          <a:bodyPr rot="0" spcFirstLastPara="1" vertOverflow="ellipsis" vert="horz" wrap="square" anchor="ctr" anchorCtr="1"/>
          <a:lstStyle/>
          <a:p>
            <a:pPr>
              <a:defRPr sz="8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Entry>
      <c:layout>
        <c:manualLayout>
          <c:xMode val="edge"/>
          <c:yMode val="edge"/>
          <c:x val="2.5115555555555554E-2"/>
          <c:y val="0.8332814814814814"/>
          <c:w val="0.96982527777777761"/>
          <c:h val="0.16640277777777779"/>
        </c:manualLayout>
      </c:layout>
      <c:overlay val="0"/>
      <c:spPr>
        <a:solidFill>
          <a:srgbClr val="F2F2F2"/>
        </a:solid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a:pPr>
      <a:endParaRPr lang="he-I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7.7298888888888889E-2"/>
          <c:y val="4.6375462962962966E-2"/>
          <c:w val="0.91887580895942211"/>
          <c:h val="0.57704999999999995"/>
        </c:manualLayout>
      </c:layout>
      <c:barChart>
        <c:barDir val="col"/>
        <c:grouping val="stacked"/>
        <c:varyColors val="0"/>
        <c:ser>
          <c:idx val="0"/>
          <c:order val="0"/>
          <c:tx>
            <c:strRef>
              <c:f>'נתונים ג''-14'!$A$2</c:f>
              <c:strCache>
                <c:ptCount val="1"/>
                <c:pt idx="0">
                  <c:v>השקעות ישירות</c:v>
                </c:pt>
              </c:strCache>
            </c:strRef>
          </c:tx>
          <c:spPr>
            <a:solidFill>
              <a:schemeClr val="accent1">
                <a:lumMod val="50000"/>
              </a:schemeClr>
            </a:solidFill>
            <a:ln>
              <a:noFill/>
            </a:ln>
            <a:effectLst/>
          </c:spPr>
          <c:invertIfNegative val="0"/>
          <c:cat>
            <c:strRef>
              <c:extLst>
                <c:ext xmlns:c15="http://schemas.microsoft.com/office/drawing/2012/chart" uri="{02D57815-91ED-43cb-92C2-25804820EDAC}">
                  <c15:fullRef>
                    <c15:sqref>'נתונים ג''-14'!$B$1:$M$1</c15:sqref>
                  </c15:fullRef>
                </c:ext>
              </c:extLst>
              <c:f>'נתונים ג''-14'!$D$1:$M$1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ג''-14'!$B$2:$M$2</c15:sqref>
                  </c15:fullRef>
                </c:ext>
              </c:extLst>
              <c:f>'נתונים ג''-14'!$D$2:$M$2</c:f>
              <c:numCache>
                <c:formatCode>#,##0</c:formatCode>
                <c:ptCount val="10"/>
                <c:pt idx="0">
                  <c:v>-293</c:v>
                </c:pt>
                <c:pt idx="1">
                  <c:v>-181</c:v>
                </c:pt>
                <c:pt idx="2">
                  <c:v>382</c:v>
                </c:pt>
                <c:pt idx="3">
                  <c:v>540</c:v>
                </c:pt>
                <c:pt idx="4">
                  <c:v>152</c:v>
                </c:pt>
                <c:pt idx="5">
                  <c:v>-338</c:v>
                </c:pt>
                <c:pt idx="6">
                  <c:v>-722</c:v>
                </c:pt>
                <c:pt idx="7">
                  <c:v>138</c:v>
                </c:pt>
                <c:pt idx="8">
                  <c:v>366</c:v>
                </c:pt>
                <c:pt idx="9">
                  <c:v>804</c:v>
                </c:pt>
              </c:numCache>
            </c:numRef>
          </c:val>
          <c:extLst>
            <c:ext xmlns:c16="http://schemas.microsoft.com/office/drawing/2014/chart" uri="{C3380CC4-5D6E-409C-BE32-E72D297353CC}">
              <c16:uniqueId val="{00000001-8315-48D2-8979-F3550963B87D}"/>
            </c:ext>
          </c:extLst>
        </c:ser>
        <c:ser>
          <c:idx val="1"/>
          <c:order val="1"/>
          <c:tx>
            <c:strRef>
              <c:f>'נתונים ג''-14'!$A$3</c:f>
              <c:strCache>
                <c:ptCount val="1"/>
                <c:pt idx="0">
                  <c:v>השקעות בתיק ניירות ערך למסחר</c:v>
                </c:pt>
              </c:strCache>
            </c:strRef>
          </c:tx>
          <c:spPr>
            <a:solidFill>
              <a:srgbClr val="28B6C7"/>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15-48D2-8979-F3550963B87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15-48D2-8979-F3550963B8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ג''-14'!$B$1:$M$1</c15:sqref>
                  </c15:fullRef>
                </c:ext>
              </c:extLst>
              <c:f>'נתונים ג''-14'!$D$1:$M$1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ג''-14'!$B$3:$M$3</c15:sqref>
                  </c15:fullRef>
                </c:ext>
              </c:extLst>
              <c:f>'נתונים ג''-14'!$D$3:$M$3</c:f>
              <c:numCache>
                <c:formatCode>#,##0</c:formatCode>
                <c:ptCount val="10"/>
                <c:pt idx="0">
                  <c:v>2643.585</c:v>
                </c:pt>
                <c:pt idx="1">
                  <c:v>427.16699999999992</c:v>
                </c:pt>
                <c:pt idx="2">
                  <c:v>1824.0210000000002</c:v>
                </c:pt>
                <c:pt idx="3">
                  <c:v>3176.694</c:v>
                </c:pt>
                <c:pt idx="4">
                  <c:v>2192.252</c:v>
                </c:pt>
                <c:pt idx="5">
                  <c:v>1338.7430000000008</c:v>
                </c:pt>
                <c:pt idx="6">
                  <c:v>3354.4030000000007</c:v>
                </c:pt>
                <c:pt idx="7">
                  <c:v>-98.971000000000004</c:v>
                </c:pt>
                <c:pt idx="8">
                  <c:v>3719.7139999999999</c:v>
                </c:pt>
                <c:pt idx="9">
                  <c:v>8492.2309999999998</c:v>
                </c:pt>
              </c:numCache>
            </c:numRef>
          </c:val>
          <c:extLst>
            <c:ext xmlns:c16="http://schemas.microsoft.com/office/drawing/2014/chart" uri="{C3380CC4-5D6E-409C-BE32-E72D297353CC}">
              <c16:uniqueId val="{00000004-8315-48D2-8979-F3550963B87D}"/>
            </c:ext>
          </c:extLst>
        </c:ser>
        <c:ser>
          <c:idx val="2"/>
          <c:order val="2"/>
          <c:tx>
            <c:strRef>
              <c:f>'נתונים ג''-14'!$A$4</c:f>
              <c:strCache>
                <c:ptCount val="1"/>
                <c:pt idx="0">
                  <c:v>השקעות אחרות (כולל פיקדונות)</c:v>
                </c:pt>
              </c:strCache>
            </c:strRef>
          </c:tx>
          <c:spPr>
            <a:solidFill>
              <a:srgbClr val="788B8D"/>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315-48D2-8979-F3550963B87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315-48D2-8979-F3550963B8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ג''-14'!$B$1:$M$1</c15:sqref>
                  </c15:fullRef>
                </c:ext>
              </c:extLst>
              <c:f>'נתונים ג''-14'!$D$1:$M$1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ג''-14'!$B$4:$M$4</c15:sqref>
                  </c15:fullRef>
                </c:ext>
              </c:extLst>
              <c:f>'נתונים ג''-14'!$D$4:$M$4</c:f>
              <c:numCache>
                <c:formatCode>#,##0</c:formatCode>
                <c:ptCount val="10"/>
                <c:pt idx="0">
                  <c:v>-1037</c:v>
                </c:pt>
                <c:pt idx="1">
                  <c:v>-1324</c:v>
                </c:pt>
                <c:pt idx="2">
                  <c:v>-1120</c:v>
                </c:pt>
                <c:pt idx="3">
                  <c:v>-1213</c:v>
                </c:pt>
                <c:pt idx="4">
                  <c:v>-1496</c:v>
                </c:pt>
                <c:pt idx="5">
                  <c:v>-1521</c:v>
                </c:pt>
                <c:pt idx="6">
                  <c:v>-1298</c:v>
                </c:pt>
                <c:pt idx="7">
                  <c:v>-2143</c:v>
                </c:pt>
                <c:pt idx="8">
                  <c:v>2117</c:v>
                </c:pt>
                <c:pt idx="9">
                  <c:v>1940</c:v>
                </c:pt>
              </c:numCache>
            </c:numRef>
          </c:val>
          <c:extLst>
            <c:ext xmlns:c16="http://schemas.microsoft.com/office/drawing/2014/chart" uri="{C3380CC4-5D6E-409C-BE32-E72D297353CC}">
              <c16:uniqueId val="{00000007-8315-48D2-8979-F3550963B87D}"/>
            </c:ext>
          </c:extLst>
        </c:ser>
        <c:dLbls>
          <c:showLegendKey val="0"/>
          <c:showVal val="0"/>
          <c:showCatName val="0"/>
          <c:showSerName val="0"/>
          <c:showPercent val="0"/>
          <c:showBubbleSize val="0"/>
        </c:dLbls>
        <c:gapWidth val="30"/>
        <c:overlap val="100"/>
        <c:axId val="1046140336"/>
        <c:axId val="1046140664"/>
      </c:barChart>
      <c:lineChart>
        <c:grouping val="standard"/>
        <c:varyColors val="0"/>
        <c:ser>
          <c:idx val="3"/>
          <c:order val="3"/>
          <c:tx>
            <c:strRef>
              <c:f>'נתונים ג''-14'!$A$5</c:f>
              <c:strCache>
                <c:ptCount val="1"/>
                <c:pt idx="0">
                  <c:v>סך השקעות של משקי הבית בחו"ל</c:v>
                </c:pt>
              </c:strCache>
            </c:strRef>
          </c:tx>
          <c:spPr>
            <a:ln w="25400" cap="rnd">
              <a:solidFill>
                <a:srgbClr val="AADCE0"/>
              </a:solidFill>
              <a:round/>
            </a:ln>
            <a:effectLst/>
          </c:spPr>
          <c:marker>
            <c:symbol val="none"/>
          </c:marker>
          <c:cat>
            <c:strRef>
              <c:extLst>
                <c:ext xmlns:c15="http://schemas.microsoft.com/office/drawing/2012/chart" uri="{02D57815-91ED-43cb-92C2-25804820EDAC}">
                  <c15:fullRef>
                    <c15:sqref>'נתונים ג''-14'!$B$1:$M$1</c15:sqref>
                  </c15:fullRef>
                </c:ext>
              </c:extLst>
              <c:f>'נתונים ג''-14'!$D$1:$M$1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ג''-14'!$B$5:$M$5</c15:sqref>
                  </c15:fullRef>
                </c:ext>
              </c:extLst>
              <c:f>'נתונים ג''-14'!$D$5:$M$5</c:f>
              <c:numCache>
                <c:formatCode>#,##0</c:formatCode>
                <c:ptCount val="10"/>
                <c:pt idx="0">
                  <c:v>1313.585</c:v>
                </c:pt>
                <c:pt idx="1">
                  <c:v>-1077.8330000000001</c:v>
                </c:pt>
                <c:pt idx="2">
                  <c:v>1086.0210000000002</c:v>
                </c:pt>
                <c:pt idx="3">
                  <c:v>2503.694</c:v>
                </c:pt>
                <c:pt idx="4">
                  <c:v>848.25199999999995</c:v>
                </c:pt>
                <c:pt idx="5">
                  <c:v>-520.25699999999915</c:v>
                </c:pt>
                <c:pt idx="6">
                  <c:v>1334.4030000000007</c:v>
                </c:pt>
                <c:pt idx="7">
                  <c:v>-2103.971</c:v>
                </c:pt>
                <c:pt idx="8">
                  <c:v>6202.7139999999999</c:v>
                </c:pt>
                <c:pt idx="9">
                  <c:v>11236.231</c:v>
                </c:pt>
              </c:numCache>
            </c:numRef>
          </c:val>
          <c:smooth val="0"/>
          <c:extLst>
            <c:ext xmlns:c16="http://schemas.microsoft.com/office/drawing/2014/chart" uri="{C3380CC4-5D6E-409C-BE32-E72D297353CC}">
              <c16:uniqueId val="{0000000A-8315-48D2-8979-F3550963B87D}"/>
            </c:ext>
          </c:extLst>
        </c:ser>
        <c:dLbls>
          <c:showLegendKey val="0"/>
          <c:showVal val="0"/>
          <c:showCatName val="0"/>
          <c:showSerName val="0"/>
          <c:showPercent val="0"/>
          <c:showBubbleSize val="0"/>
        </c:dLbls>
        <c:marker val="1"/>
        <c:smooth val="0"/>
        <c:axId val="1046140336"/>
        <c:axId val="1046140664"/>
      </c:lineChart>
      <c:catAx>
        <c:axId val="10461403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046140664"/>
        <c:crosses val="autoZero"/>
        <c:auto val="1"/>
        <c:lblAlgn val="ctr"/>
        <c:lblOffset val="100"/>
        <c:noMultiLvlLbl val="0"/>
      </c:catAx>
      <c:valAx>
        <c:axId val="1046140664"/>
        <c:scaling>
          <c:orientation val="minMax"/>
          <c:max val="12000"/>
          <c:min val="-3000"/>
        </c:scaling>
        <c:delete val="0"/>
        <c:axPos val="l"/>
        <c:majorGridlines>
          <c:spPr>
            <a:ln w="6350" cap="flat" cmpd="sng" algn="ctr">
              <a:solidFill>
                <a:srgbClr val="B4B4B4">
                  <a:alpha val="70000"/>
                </a:srgb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046140336"/>
        <c:crosses val="autoZero"/>
        <c:crossBetween val="between"/>
        <c:dispUnits>
          <c:builtInUnit val="thousands"/>
        </c:dispUnits>
      </c:valAx>
      <c:spPr>
        <a:noFill/>
        <a:ln>
          <a:noFill/>
        </a:ln>
        <a:effectLst/>
      </c:spPr>
    </c:plotArea>
    <c:legend>
      <c:legendPos val="t"/>
      <c:layout>
        <c:manualLayout>
          <c:xMode val="edge"/>
          <c:yMode val="edge"/>
          <c:x val="0"/>
          <c:y val="0.79800370370370355"/>
          <c:w val="1"/>
          <c:h val="0.19628425925925927"/>
        </c:manualLayout>
      </c:layout>
      <c:overlay val="0"/>
      <c:spPr>
        <a:solidFill>
          <a:srgbClr val="F2F2F2"/>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a:pPr>
      <a:endParaRPr lang="he-I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177990"/>
            </a:solidFill>
            <a:ln>
              <a:noFill/>
            </a:ln>
            <a:effectLst/>
          </c:spPr>
          <c:invertIfNegative val="0"/>
          <c:dPt>
            <c:idx val="3"/>
            <c:invertIfNegative val="0"/>
            <c:bubble3D val="0"/>
            <c:spPr>
              <a:solidFill>
                <a:srgbClr val="177990"/>
              </a:solidFill>
              <a:ln>
                <a:noFill/>
              </a:ln>
              <a:effectLst/>
            </c:spPr>
            <c:extLst>
              <c:ext xmlns:c16="http://schemas.microsoft.com/office/drawing/2014/chart" uri="{C3380CC4-5D6E-409C-BE32-E72D297353CC}">
                <c16:uniqueId val="{00000001-A13C-4605-A2E9-A34341065B6B}"/>
              </c:ext>
            </c:extLst>
          </c:dPt>
          <c:dPt>
            <c:idx val="4"/>
            <c:invertIfNegative val="0"/>
            <c:bubble3D val="0"/>
            <c:extLst>
              <c:ext xmlns:c16="http://schemas.microsoft.com/office/drawing/2014/chart" uri="{C3380CC4-5D6E-409C-BE32-E72D297353CC}">
                <c16:uniqueId val="{00000002-A13C-4605-A2E9-A34341065B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ג''-15'!$A$2:$A$5</c:f>
              <c:strCache>
                <c:ptCount val="4"/>
                <c:pt idx="0">
                  <c:v>פיקדונות בחו"ל</c:v>
                </c:pt>
                <c:pt idx="1">
                  <c:v>הלוואות</c:v>
                </c:pt>
                <c:pt idx="2">
                  <c:v>אשראי לקוחות</c:v>
                </c:pt>
                <c:pt idx="3">
                  <c:v>נכסים אחרים</c:v>
                </c:pt>
              </c:strCache>
            </c:strRef>
          </c:cat>
          <c:val>
            <c:numRef>
              <c:f>'נתונים ג''-15'!$B$2:$B$5</c:f>
              <c:numCache>
                <c:formatCode>#,##0</c:formatCode>
                <c:ptCount val="4"/>
                <c:pt idx="0">
                  <c:v>3664.6139999999996</c:v>
                </c:pt>
                <c:pt idx="1">
                  <c:v>3810.527</c:v>
                </c:pt>
                <c:pt idx="2">
                  <c:v>1485</c:v>
                </c:pt>
                <c:pt idx="3">
                  <c:v>3120.5479999999998</c:v>
                </c:pt>
              </c:numCache>
            </c:numRef>
          </c:val>
          <c:extLst>
            <c:ext xmlns:c16="http://schemas.microsoft.com/office/drawing/2014/chart" uri="{C3380CC4-5D6E-409C-BE32-E72D297353CC}">
              <c16:uniqueId val="{00000003-A13C-4605-A2E9-A34341065B6B}"/>
            </c:ext>
          </c:extLst>
        </c:ser>
        <c:dLbls>
          <c:showLegendKey val="0"/>
          <c:showVal val="0"/>
          <c:showCatName val="0"/>
          <c:showSerName val="0"/>
          <c:showPercent val="0"/>
          <c:showBubbleSize val="0"/>
        </c:dLbls>
        <c:gapWidth val="30"/>
        <c:axId val="652390096"/>
        <c:axId val="652388456"/>
      </c:barChart>
      <c:catAx>
        <c:axId val="652390096"/>
        <c:scaling>
          <c:orientation val="minMax"/>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52388456"/>
        <c:crosses val="autoZero"/>
        <c:auto val="1"/>
        <c:lblAlgn val="ctr"/>
        <c:lblOffset val="100"/>
        <c:noMultiLvlLbl val="0"/>
      </c:catAx>
      <c:valAx>
        <c:axId val="652388456"/>
        <c:scaling>
          <c:orientation val="minMax"/>
          <c:max val="4000"/>
          <c:min val="0"/>
        </c:scaling>
        <c:delete val="0"/>
        <c:axPos val="b"/>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52390096"/>
        <c:crosses val="autoZero"/>
        <c:crossBetween val="between"/>
        <c:majorUnit val="1000"/>
        <c:minorUnit val="500"/>
        <c:dispUnits>
          <c:builtInUnit val="thousands"/>
        </c:dispUnits>
      </c:valAx>
      <c:spPr>
        <a:no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sz="110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46638888888889"/>
          <c:y val="4.4535185185185164E-2"/>
          <c:w val="0.85377421477904381"/>
          <c:h val="0.56967453703703719"/>
        </c:manualLayout>
      </c:layout>
      <c:barChart>
        <c:barDir val="col"/>
        <c:grouping val="stacked"/>
        <c:varyColors val="0"/>
        <c:ser>
          <c:idx val="0"/>
          <c:order val="1"/>
          <c:tx>
            <c:strRef>
              <c:f>'נתונים ג''-16 '!$A$3</c:f>
              <c:strCache>
                <c:ptCount val="1"/>
                <c:pt idx="0">
                  <c:v>הון חדש</c:v>
                </c:pt>
              </c:strCache>
            </c:strRef>
          </c:tx>
          <c:spPr>
            <a:solidFill>
              <a:srgbClr val="59BFCB"/>
            </a:solidFill>
            <a:ln>
              <a:solidFill>
                <a:srgbClr val="59BFCB"/>
              </a:solid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2D-4F36-B8BE-1BB18580BEE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ג''-16 '!$B$1:$M$1</c15:sqref>
                  </c15:fullRef>
                </c:ext>
              </c:extLst>
              <c:f>'נתונים ג''-16 '!$D$1:$M$1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ג''-16 '!$B$3:$M$3</c15:sqref>
                  </c15:fullRef>
                </c:ext>
              </c:extLst>
              <c:f>'נתונים ג''-16 '!$D$3:$M$3</c:f>
              <c:numCache>
                <c:formatCode>#,##0</c:formatCode>
                <c:ptCount val="10"/>
                <c:pt idx="0">
                  <c:v>980.28799999999956</c:v>
                </c:pt>
                <c:pt idx="1">
                  <c:v>10083.695</c:v>
                </c:pt>
                <c:pt idx="2">
                  <c:v>731.44800000000032</c:v>
                </c:pt>
                <c:pt idx="3">
                  <c:v>1691.9780000000001</c:v>
                </c:pt>
                <c:pt idx="4">
                  <c:v>1366.71</c:v>
                </c:pt>
                <c:pt idx="5">
                  <c:v>198.32400000000007</c:v>
                </c:pt>
                <c:pt idx="6">
                  <c:v>-1301.049</c:v>
                </c:pt>
                <c:pt idx="7">
                  <c:v>-563.47099999999955</c:v>
                </c:pt>
                <c:pt idx="8">
                  <c:v>260.35699999999997</c:v>
                </c:pt>
                <c:pt idx="9">
                  <c:v>2522.0829999999996</c:v>
                </c:pt>
              </c:numCache>
            </c:numRef>
          </c:val>
          <c:extLst xmlns:c15="http://schemas.microsoft.com/office/drawing/2012/chart">
            <c:ext xmlns:c16="http://schemas.microsoft.com/office/drawing/2014/chart" uri="{C3380CC4-5D6E-409C-BE32-E72D297353CC}">
              <c16:uniqueId val="{00000012-ED30-40A4-9DD2-DD7AAA7E5BC2}"/>
            </c:ext>
          </c:extLst>
        </c:ser>
        <c:ser>
          <c:idx val="1"/>
          <c:order val="2"/>
          <c:tx>
            <c:strRef>
              <c:f>'נתונים ג''-16 '!$A$4</c:f>
              <c:strCache>
                <c:ptCount val="1"/>
                <c:pt idx="0">
                  <c:v>רווחים שלא חולקו</c:v>
                </c:pt>
              </c:strCache>
            </c:strRef>
          </c:tx>
          <c:spPr>
            <a:solidFill>
              <a:srgbClr val="177990"/>
            </a:solidFill>
            <a:ln>
              <a:solidFill>
                <a:srgbClr val="177990"/>
              </a:solidFill>
            </a:ln>
            <a:effectLst/>
          </c:spPr>
          <c:invertIfNegative val="0"/>
          <c:dLbls>
            <c:dLbl>
              <c:idx val="8"/>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ssistant" panose="00000500000000000000" pitchFamily="2" charset="-79"/>
                      <a:ea typeface="+mn-ea"/>
                      <a:cs typeface="Assistant" panose="00000500000000000000" pitchFamily="2" charset="-79"/>
                    </a:defRPr>
                  </a:pPr>
                  <a:endParaRPr lang="he-I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24-4A2B-B749-F44D27F35035}"/>
                </c:ext>
              </c:extLst>
            </c:dLbl>
            <c:dLbl>
              <c:idx val="9"/>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ssistant" panose="00000500000000000000" pitchFamily="2" charset="-79"/>
                      <a:ea typeface="+mn-ea"/>
                      <a:cs typeface="Assistant" panose="00000500000000000000" pitchFamily="2" charset="-79"/>
                    </a:defRPr>
                  </a:pPr>
                  <a:endParaRPr lang="he-I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9F-4F50-A097-DC32F35E5EB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ג''-16 '!$B$1:$M$1</c15:sqref>
                  </c15:fullRef>
                </c:ext>
              </c:extLst>
              <c:f>'נתונים ג''-16 '!$D$1:$M$1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ג''-16 '!$B$4:$M$4</c15:sqref>
                  </c15:fullRef>
                </c:ext>
              </c:extLst>
              <c:f>'נתונים ג''-16 '!$D$4:$M$4</c:f>
              <c:numCache>
                <c:formatCode>#,##0</c:formatCode>
                <c:ptCount val="10"/>
                <c:pt idx="0">
                  <c:v>4468</c:v>
                </c:pt>
                <c:pt idx="1">
                  <c:v>4419</c:v>
                </c:pt>
                <c:pt idx="2">
                  <c:v>4543</c:v>
                </c:pt>
                <c:pt idx="3">
                  <c:v>4509</c:v>
                </c:pt>
                <c:pt idx="4">
                  <c:v>3517</c:v>
                </c:pt>
                <c:pt idx="5">
                  <c:v>2066</c:v>
                </c:pt>
                <c:pt idx="6">
                  <c:v>6568</c:v>
                </c:pt>
                <c:pt idx="7">
                  <c:v>7071</c:v>
                </c:pt>
                <c:pt idx="8">
                  <c:v>4178</c:v>
                </c:pt>
                <c:pt idx="9">
                  <c:v>2763</c:v>
                </c:pt>
              </c:numCache>
            </c:numRef>
          </c:val>
          <c:extLst>
            <c:ext xmlns:c16="http://schemas.microsoft.com/office/drawing/2014/chart" uri="{C3380CC4-5D6E-409C-BE32-E72D297353CC}">
              <c16:uniqueId val="{00000013-ED30-40A4-9DD2-DD7AAA7E5BC2}"/>
            </c:ext>
          </c:extLst>
        </c:ser>
        <c:dLbls>
          <c:showLegendKey val="0"/>
          <c:showVal val="0"/>
          <c:showCatName val="0"/>
          <c:showSerName val="0"/>
          <c:showPercent val="0"/>
          <c:showBubbleSize val="0"/>
        </c:dLbls>
        <c:gapWidth val="30"/>
        <c:overlap val="100"/>
        <c:axId val="660314408"/>
        <c:axId val="660312768"/>
        <c:extLst>
          <c:ext xmlns:c15="http://schemas.microsoft.com/office/drawing/2012/chart" uri="{02D57815-91ED-43cb-92C2-25804820EDAC}">
            <c15:filteredBarSeries>
              <c15:ser>
                <c:idx val="3"/>
                <c:order val="3"/>
                <c:tx>
                  <c:strRef>
                    <c:extLst>
                      <c:ext uri="{02D57815-91ED-43cb-92C2-25804820EDAC}">
                        <c15:formulaRef>
                          <c15:sqref>'נתונים ג''-16 '!$A$5</c15:sqref>
                        </c15:formulaRef>
                      </c:ext>
                    </c:extLst>
                    <c:strCache>
                      <c:ptCount val="1"/>
                      <c:pt idx="0">
                        <c:v>מקרקעין</c:v>
                      </c:pt>
                    </c:strCache>
                  </c:strRef>
                </c:tx>
                <c:spPr>
                  <a:solidFill>
                    <a:schemeClr val="tx1">
                      <a:lumMod val="50000"/>
                      <a:lumOff val="50000"/>
                    </a:schemeClr>
                  </a:solidFill>
                  <a:ln>
                    <a:solidFill>
                      <a:schemeClr val="tx1">
                        <a:lumMod val="50000"/>
                        <a:lumOff val="50000"/>
                      </a:schemeClr>
                    </a:solidFill>
                  </a:ln>
                  <a:effectLst/>
                </c:spPr>
                <c:invertIfNegative val="0"/>
                <c:dLbls>
                  <c:dLbl>
                    <c:idx val="9"/>
                    <c:showLegendKey val="0"/>
                    <c:showVal val="1"/>
                    <c:showCatName val="0"/>
                    <c:showSerName val="0"/>
                    <c:showPercent val="0"/>
                    <c:showBubbleSize val="0"/>
                    <c:extLst>
                      <c:ext uri="{CE6537A1-D6FC-4f65-9D91-7224C49458BB}"/>
                      <c:ext xmlns:c16="http://schemas.microsoft.com/office/drawing/2014/chart" uri="{C3380CC4-5D6E-409C-BE32-E72D297353CC}">
                        <c16:uniqueId val="{00000003-1C2D-4F36-B8BE-1BB18580BEE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'נתונים ג''-16 '!$B$1:$M$1</c15:sqref>
                        </c15:fullRef>
                        <c15:formulaRef>
                          <c15:sqref>'נתונים ג''-16 '!$D$1:$M$1</c15:sqref>
                        </c15:formulaRef>
                      </c:ext>
                    </c:extLst>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uri="{02D57815-91ED-43cb-92C2-25804820EDAC}">
                        <c15:fullRef>
                          <c15:sqref>'נתונים ג''-16 '!$B$5:$M$5</c15:sqref>
                        </c15:fullRef>
                        <c15:formulaRef>
                          <c15:sqref>'נתונים ג''-16 '!$D$5:$M$5</c15:sqref>
                        </c15:formulaRef>
                      </c:ext>
                    </c:extLst>
                    <c:numCache>
                      <c:formatCode>#,##0</c:formatCode>
                      <c:ptCount val="10"/>
                      <c:pt idx="0">
                        <c:v>435.52600000000001</c:v>
                      </c:pt>
                      <c:pt idx="1">
                        <c:v>681.221</c:v>
                      </c:pt>
                      <c:pt idx="2">
                        <c:v>1109.893</c:v>
                      </c:pt>
                      <c:pt idx="3">
                        <c:v>1818.174</c:v>
                      </c:pt>
                      <c:pt idx="4">
                        <c:v>2099.877</c:v>
                      </c:pt>
                      <c:pt idx="5">
                        <c:v>1499.1990000000001</c:v>
                      </c:pt>
                      <c:pt idx="6">
                        <c:v>2093.2460000000001</c:v>
                      </c:pt>
                      <c:pt idx="7">
                        <c:v>2000.7180000000001</c:v>
                      </c:pt>
                      <c:pt idx="8">
                        <c:v>1594.902</c:v>
                      </c:pt>
                      <c:pt idx="9">
                        <c:v>2292.5610000000001</c:v>
                      </c:pt>
                    </c:numCache>
                  </c:numRef>
                </c:val>
                <c:extLst>
                  <c:ext xmlns:c16="http://schemas.microsoft.com/office/drawing/2014/chart" uri="{C3380CC4-5D6E-409C-BE32-E72D297353CC}">
                    <c16:uniqueId val="{00000000-1C2D-4F36-B8BE-1BB18580BEED}"/>
                  </c:ext>
                </c:extLst>
              </c15:ser>
            </c15:filteredBarSeries>
            <c15:filteredBarSeries>
              <c15:ser>
                <c:idx val="4"/>
                <c:order val="4"/>
                <c:tx>
                  <c:strRef>
                    <c:extLst>
                      <c:ext xmlns:c15="http://schemas.microsoft.com/office/drawing/2012/chart" uri="{02D57815-91ED-43cb-92C2-25804820EDAC}">
                        <c15:formulaRef>
                          <c15:sqref>'נתונים ג''-16 '!$A$6</c15:sqref>
                        </c15:formulaRef>
                      </c:ext>
                    </c:extLst>
                    <c:strCache>
                      <c:ptCount val="1"/>
                      <c:pt idx="0">
                        <c:v>הלוואות בעלים</c:v>
                      </c:pt>
                    </c:strCache>
                  </c:strRef>
                </c:tx>
                <c:spPr>
                  <a:solidFill>
                    <a:schemeClr val="bg2">
                      <a:lumMod val="90000"/>
                    </a:schemeClr>
                  </a:solidFill>
                  <a:ln>
                    <a:solidFill>
                      <a:schemeClr val="bg2">
                        <a:lumMod val="90000"/>
                      </a:schemeClr>
                    </a:solidFill>
                  </a:ln>
                  <a:effectLst/>
                </c:spPr>
                <c:invertIfNegative val="0"/>
                <c:dLbls>
                  <c:dLbl>
                    <c:idx val="9"/>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4-1C2D-4F36-B8BE-1BB18580BEE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ג''-16 '!$B$1:$M$1</c15:sqref>
                        </c15:fullRef>
                        <c15:formulaRef>
                          <c15:sqref>'נתונים ג''-16 '!$D$1:$M$1</c15:sqref>
                        </c15:formulaRef>
                      </c:ext>
                    </c:extLst>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ג''-16 '!$B$6:$M$6</c15:sqref>
                        </c15:fullRef>
                        <c15:formulaRef>
                          <c15:sqref>'נתונים ג''-16 '!$D$6:$M$6</c15:sqref>
                        </c15:formulaRef>
                      </c:ext>
                    </c:extLst>
                    <c:numCache>
                      <c:formatCode>#,##0</c:formatCode>
                      <c:ptCount val="10"/>
                      <c:pt idx="0">
                        <c:v>5084.6859999999997</c:v>
                      </c:pt>
                      <c:pt idx="1">
                        <c:v>-605.40599999999995</c:v>
                      </c:pt>
                      <c:pt idx="2">
                        <c:v>1239.9939999999999</c:v>
                      </c:pt>
                      <c:pt idx="3">
                        <c:v>-1932.5550000000001</c:v>
                      </c:pt>
                      <c:pt idx="4">
                        <c:v>1706.02</c:v>
                      </c:pt>
                      <c:pt idx="5">
                        <c:v>815.32600000000002</c:v>
                      </c:pt>
                      <c:pt idx="6">
                        <c:v>3009</c:v>
                      </c:pt>
                      <c:pt idx="7">
                        <c:v>2447</c:v>
                      </c:pt>
                      <c:pt idx="8">
                        <c:v>1878</c:v>
                      </c:pt>
                      <c:pt idx="9">
                        <c:v>2900</c:v>
                      </c:pt>
                    </c:numCache>
                  </c:numRef>
                </c:val>
                <c:extLst xmlns:c15="http://schemas.microsoft.com/office/drawing/2012/chart">
                  <c:ext xmlns:c16="http://schemas.microsoft.com/office/drawing/2014/chart" uri="{C3380CC4-5D6E-409C-BE32-E72D297353CC}">
                    <c16:uniqueId val="{00000001-1C2D-4F36-B8BE-1BB18580BEED}"/>
                  </c:ext>
                </c:extLst>
              </c15:ser>
            </c15:filteredBarSeries>
          </c:ext>
        </c:extLst>
      </c:barChart>
      <c:lineChart>
        <c:grouping val="standard"/>
        <c:varyColors val="0"/>
        <c:ser>
          <c:idx val="2"/>
          <c:order val="0"/>
          <c:tx>
            <c:strRef>
              <c:f>'נתונים ג''-16 '!$A$2</c:f>
              <c:strCache>
                <c:ptCount val="1"/>
                <c:pt idx="0">
                  <c:v>השקעות ישירות של תושבי ישראל בחו"ל</c:v>
                </c:pt>
              </c:strCache>
            </c:strRef>
          </c:tx>
          <c:spPr>
            <a:ln w="28575" cap="rnd">
              <a:solidFill>
                <a:srgbClr val="AEDCE0"/>
              </a:solidFill>
              <a:round/>
            </a:ln>
            <a:effectLst/>
          </c:spPr>
          <c:marker>
            <c:symbol val="none"/>
          </c:marker>
          <c:dLbls>
            <c:dLbl>
              <c:idx val="8"/>
              <c:layout>
                <c:manualLayout>
                  <c:x val="-2.9268292682926949E-2"/>
                  <c:y val="-6.94444444444444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24-4A2B-B749-F44D27F35035}"/>
                </c:ext>
              </c:extLst>
            </c:dLbl>
            <c:dLbl>
              <c:idx val="9"/>
              <c:layout>
                <c:manualLayout>
                  <c:x val="-3.6048055555555555E-2"/>
                  <c:y val="-5.18055555555555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24-4A2B-B749-F44D27F35035}"/>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ג''-16 '!$B$1:$M$1</c15:sqref>
                  </c15:fullRef>
                </c:ext>
              </c:extLst>
              <c:f>'נתונים ג''-16 '!$D$1:$M$1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ג''-16 '!$B$2:$M$2</c15:sqref>
                  </c15:fullRef>
                </c:ext>
              </c:extLst>
              <c:f>'נתונים ג''-16 '!$D$2:$M$2</c:f>
              <c:numCache>
                <c:formatCode>#,##0</c:formatCode>
                <c:ptCount val="10"/>
                <c:pt idx="0">
                  <c:v>10968.5</c:v>
                </c:pt>
                <c:pt idx="1">
                  <c:v>14578.51</c:v>
                </c:pt>
                <c:pt idx="2">
                  <c:v>7624.3349999999991</c:v>
                </c:pt>
                <c:pt idx="3">
                  <c:v>6086.5969999999998</c:v>
                </c:pt>
                <c:pt idx="4">
                  <c:v>8689.607</c:v>
                </c:pt>
                <c:pt idx="5">
                  <c:v>4578.8490000000002</c:v>
                </c:pt>
                <c:pt idx="6">
                  <c:v>10369.197</c:v>
                </c:pt>
                <c:pt idx="7">
                  <c:v>10955.246999999999</c:v>
                </c:pt>
                <c:pt idx="8">
                  <c:v>7911.259</c:v>
                </c:pt>
                <c:pt idx="9">
                  <c:v>10477.644</c:v>
                </c:pt>
              </c:numCache>
            </c:numRef>
          </c:val>
          <c:smooth val="0"/>
          <c:extLst xmlns:c15="http://schemas.microsoft.com/office/drawing/2012/chart">
            <c:ext xmlns:c16="http://schemas.microsoft.com/office/drawing/2014/chart" uri="{C3380CC4-5D6E-409C-BE32-E72D297353CC}">
              <c16:uniqueId val="{00000008-ED30-40A4-9DD2-DD7AAA7E5BC2}"/>
            </c:ext>
          </c:extLst>
        </c:ser>
        <c:dLbls>
          <c:showLegendKey val="0"/>
          <c:showVal val="0"/>
          <c:showCatName val="0"/>
          <c:showSerName val="0"/>
          <c:showPercent val="0"/>
          <c:showBubbleSize val="0"/>
        </c:dLbls>
        <c:marker val="1"/>
        <c:smooth val="0"/>
        <c:axId val="660314408"/>
        <c:axId val="660312768"/>
        <c:extLst/>
      </c:lineChart>
      <c:catAx>
        <c:axId val="660314408"/>
        <c:scaling>
          <c:orientation val="minMax"/>
        </c:scaling>
        <c:delete val="0"/>
        <c:axPos val="b"/>
        <c:numFmt formatCode="General" sourceLinked="1"/>
        <c:majorTickMark val="none"/>
        <c:minorTickMark val="none"/>
        <c:tickLblPos val="low"/>
        <c:spPr>
          <a:noFill/>
          <a:ln w="9525" cap="flat" cmpd="sng" algn="ctr">
            <a:noFill/>
            <a:round/>
          </a:ln>
          <a:effectLst/>
        </c:spPr>
        <c:txPr>
          <a:bodyPr rot="-2700000" spcFirstLastPara="1" vertOverflow="ellipsis"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2768"/>
        <c:crosses val="autoZero"/>
        <c:auto val="1"/>
        <c:lblAlgn val="ctr"/>
        <c:lblOffset val="50"/>
        <c:noMultiLvlLbl val="0"/>
      </c:catAx>
      <c:valAx>
        <c:axId val="660312768"/>
        <c:scaling>
          <c:orientation val="minMax"/>
          <c:max val="16000"/>
          <c:min val="-4000"/>
        </c:scaling>
        <c:delete val="0"/>
        <c:axPos val="l"/>
        <c:majorGridlines>
          <c:spPr>
            <a:ln w="6350" cap="flat" cmpd="sng" algn="ctr">
              <a:solidFill>
                <a:srgbClr val="B4B4B4">
                  <a:alpha val="70000"/>
                </a:srgb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4408"/>
        <c:crosses val="autoZero"/>
        <c:crossBetween val="between"/>
        <c:majorUnit val="4000"/>
        <c:dispUnits>
          <c:builtInUnit val="thousands"/>
        </c:dispUnits>
      </c:valAx>
      <c:spPr>
        <a:noFill/>
        <a:ln>
          <a:noFill/>
        </a:ln>
        <a:effectLst/>
      </c:spPr>
    </c:plotArea>
    <c:legend>
      <c:legendPos val="b"/>
      <c:layout>
        <c:manualLayout>
          <c:xMode val="edge"/>
          <c:yMode val="edge"/>
          <c:x val="1.0583333333333333E-2"/>
          <c:y val="0.80115555555555562"/>
          <c:w val="0.67860027777777776"/>
          <c:h val="0.1988444444444444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88833333333334"/>
          <c:y val="6.5239982934044594E-2"/>
          <c:w val="0.86615805555555558"/>
          <c:h val="0.58477965421661904"/>
        </c:manualLayout>
      </c:layout>
      <c:barChart>
        <c:barDir val="col"/>
        <c:grouping val="stacked"/>
        <c:varyColors val="0"/>
        <c:ser>
          <c:idx val="0"/>
          <c:order val="0"/>
          <c:tx>
            <c:strRef>
              <c:f>'נתונים ג''-2'!$A$2</c:f>
              <c:strCache>
                <c:ptCount val="1"/>
                <c:pt idx="0">
                  <c:v>השקעות נטו</c:v>
                </c:pt>
              </c:strCache>
            </c:strRef>
          </c:tx>
          <c:spPr>
            <a:solidFill>
              <a:srgbClr val="59BFCB"/>
            </a:solidFill>
            <a:ln>
              <a:solidFill>
                <a:srgbClr val="59BFCB"/>
              </a:solid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81-4DA1-81D2-4EA20771D57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ג''-2'!$E$1:$N$1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ג''-2'!$E$2:$N$2</c:f>
              <c:numCache>
                <c:formatCode>#,##0</c:formatCode>
                <c:ptCount val="10"/>
                <c:pt idx="0">
                  <c:v>8556</c:v>
                </c:pt>
                <c:pt idx="1">
                  <c:v>17803</c:v>
                </c:pt>
                <c:pt idx="2">
                  <c:v>15779</c:v>
                </c:pt>
                <c:pt idx="3">
                  <c:v>19027.845000000001</c:v>
                </c:pt>
                <c:pt idx="4">
                  <c:v>21356.983</c:v>
                </c:pt>
                <c:pt idx="5">
                  <c:v>40698.873</c:v>
                </c:pt>
                <c:pt idx="6">
                  <c:v>58856.885999999999</c:v>
                </c:pt>
                <c:pt idx="7">
                  <c:v>23823.042000000001</c:v>
                </c:pt>
                <c:pt idx="8">
                  <c:v>7988.826</c:v>
                </c:pt>
                <c:pt idx="9">
                  <c:v>26921.918000000001</c:v>
                </c:pt>
              </c:numCache>
            </c:numRef>
          </c:val>
          <c:extLst>
            <c:ext xmlns:c16="http://schemas.microsoft.com/office/drawing/2014/chart" uri="{C3380CC4-5D6E-409C-BE32-E72D297353CC}">
              <c16:uniqueId val="{00000002-5EC1-4401-A631-A9D4D900A48D}"/>
            </c:ext>
          </c:extLst>
        </c:ser>
        <c:ser>
          <c:idx val="1"/>
          <c:order val="1"/>
          <c:tx>
            <c:strRef>
              <c:f>'נתונים ג''-2'!$A$3</c:f>
              <c:strCache>
                <c:ptCount val="1"/>
                <c:pt idx="0">
                  <c:v>שינוי מחיר</c:v>
                </c:pt>
              </c:strCache>
            </c:strRef>
          </c:tx>
          <c:spPr>
            <a:solidFill>
              <a:schemeClr val="bg1">
                <a:lumMod val="65000"/>
              </a:schemeClr>
            </a:solidFill>
            <a:ln>
              <a:solidFill>
                <a:schemeClr val="bg1">
                  <a:lumMod val="65000"/>
                </a:schemeClr>
              </a:solid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81-4DA1-81D2-4EA20771D57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ג''-2'!$E$1:$N$1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ג''-2'!$E$3:$N$3</c:f>
              <c:numCache>
                <c:formatCode>#,##0</c:formatCode>
                <c:ptCount val="10"/>
                <c:pt idx="0">
                  <c:v>8282.6830000000009</c:v>
                </c:pt>
                <c:pt idx="1">
                  <c:v>-24454.331999999999</c:v>
                </c:pt>
                <c:pt idx="2">
                  <c:v>-991.149</c:v>
                </c:pt>
                <c:pt idx="3">
                  <c:v>1421.4580000000001</c:v>
                </c:pt>
                <c:pt idx="4">
                  <c:v>10529.971</c:v>
                </c:pt>
                <c:pt idx="5">
                  <c:v>21118.300999999999</c:v>
                </c:pt>
                <c:pt idx="6">
                  <c:v>12190.3</c:v>
                </c:pt>
                <c:pt idx="7">
                  <c:v>-65231.180999999997</c:v>
                </c:pt>
                <c:pt idx="8">
                  <c:v>13462.384</c:v>
                </c:pt>
                <c:pt idx="9">
                  <c:v>44305.955999999998</c:v>
                </c:pt>
              </c:numCache>
            </c:numRef>
          </c:val>
          <c:extLst>
            <c:ext xmlns:c16="http://schemas.microsoft.com/office/drawing/2014/chart" uri="{C3380CC4-5D6E-409C-BE32-E72D297353CC}">
              <c16:uniqueId val="{00000003-5EC1-4401-A631-A9D4D900A48D}"/>
            </c:ext>
          </c:extLst>
        </c:ser>
        <c:ser>
          <c:idx val="2"/>
          <c:order val="2"/>
          <c:tx>
            <c:strRef>
              <c:f>'נתונים ג''-2'!$A$4</c:f>
              <c:strCache>
                <c:ptCount val="1"/>
                <c:pt idx="0">
                  <c:v>הפרשי שער</c:v>
                </c:pt>
              </c:strCache>
            </c:strRef>
          </c:tx>
          <c:spPr>
            <a:solidFill>
              <a:srgbClr val="D5D4E3"/>
            </a:solidFill>
            <a:ln>
              <a:solidFill>
                <a:srgbClr val="D5D4E3"/>
              </a:solidFill>
            </a:ln>
            <a:effectLst/>
          </c:spPr>
          <c:invertIfNegative val="0"/>
          <c:cat>
            <c:strRef>
              <c:f>'נתונים ג''-2'!$E$1:$N$1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ג''-2'!$E$4:$N$4</c:f>
              <c:numCache>
                <c:formatCode>#,##0</c:formatCode>
                <c:ptCount val="10"/>
                <c:pt idx="0">
                  <c:v>-1150.2829999999999</c:v>
                </c:pt>
                <c:pt idx="1">
                  <c:v>75.483000000000004</c:v>
                </c:pt>
                <c:pt idx="2">
                  <c:v>5529.2449999999999</c:v>
                </c:pt>
                <c:pt idx="3">
                  <c:v>-4768.9970000000003</c:v>
                </c:pt>
                <c:pt idx="4">
                  <c:v>3415.4780000000001</c:v>
                </c:pt>
                <c:pt idx="5">
                  <c:v>5378.8249999999998</c:v>
                </c:pt>
                <c:pt idx="6">
                  <c:v>1888.4390000000001</c:v>
                </c:pt>
                <c:pt idx="7">
                  <c:v>-14328.647999999999</c:v>
                </c:pt>
                <c:pt idx="8">
                  <c:v>-2345.0859999999998</c:v>
                </c:pt>
                <c:pt idx="9">
                  <c:v>-1984.422</c:v>
                </c:pt>
              </c:numCache>
            </c:numRef>
          </c:val>
          <c:extLst>
            <c:ext xmlns:c16="http://schemas.microsoft.com/office/drawing/2014/chart" uri="{C3380CC4-5D6E-409C-BE32-E72D297353CC}">
              <c16:uniqueId val="{00000004-5EC1-4401-A631-A9D4D900A48D}"/>
            </c:ext>
          </c:extLst>
        </c:ser>
        <c:ser>
          <c:idx val="3"/>
          <c:order val="3"/>
          <c:tx>
            <c:strRef>
              <c:f>'נתונים ג''-2'!$A$5</c:f>
              <c:strCache>
                <c:ptCount val="1"/>
                <c:pt idx="0">
                  <c:v>התאמות אחרות</c:v>
                </c:pt>
              </c:strCache>
            </c:strRef>
          </c:tx>
          <c:spPr>
            <a:solidFill>
              <a:srgbClr val="177990"/>
            </a:solidFill>
            <a:ln>
              <a:solidFill>
                <a:srgbClr val="006666"/>
              </a:solidFill>
            </a:ln>
            <a:effectLst/>
          </c:spPr>
          <c:invertIfNegative val="0"/>
          <c:cat>
            <c:strRef>
              <c:f>'נתונים ג''-2'!$E$1:$N$1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ג''-2'!$E$5:$N$5</c:f>
              <c:numCache>
                <c:formatCode>#,##0</c:formatCode>
                <c:ptCount val="10"/>
                <c:pt idx="0">
                  <c:v>-3046.3130000000019</c:v>
                </c:pt>
                <c:pt idx="1">
                  <c:v>-3319.3240000000114</c:v>
                </c:pt>
                <c:pt idx="2">
                  <c:v>-1079.4650000000056</c:v>
                </c:pt>
                <c:pt idx="3">
                  <c:v>-2416.6850000000159</c:v>
                </c:pt>
                <c:pt idx="4">
                  <c:v>-4305.728999999963</c:v>
                </c:pt>
                <c:pt idx="5">
                  <c:v>9791.1309999999503</c:v>
                </c:pt>
                <c:pt idx="6">
                  <c:v>56716.440999999992</c:v>
                </c:pt>
                <c:pt idx="7">
                  <c:v>-13382.42899999996</c:v>
                </c:pt>
                <c:pt idx="8">
                  <c:v>-2030.2480000000114</c:v>
                </c:pt>
                <c:pt idx="9">
                  <c:v>-2544.8910000000005</c:v>
                </c:pt>
              </c:numCache>
            </c:numRef>
          </c:val>
          <c:extLst>
            <c:ext xmlns:c16="http://schemas.microsoft.com/office/drawing/2014/chart" uri="{C3380CC4-5D6E-409C-BE32-E72D297353CC}">
              <c16:uniqueId val="{00000005-5EC1-4401-A631-A9D4D900A48D}"/>
            </c:ext>
          </c:extLst>
        </c:ser>
        <c:dLbls>
          <c:showLegendKey val="0"/>
          <c:showVal val="0"/>
          <c:showCatName val="0"/>
          <c:showSerName val="0"/>
          <c:showPercent val="0"/>
          <c:showBubbleSize val="0"/>
        </c:dLbls>
        <c:gapWidth val="30"/>
        <c:overlap val="100"/>
        <c:axId val="660314408"/>
        <c:axId val="660312768"/>
      </c:barChart>
      <c:catAx>
        <c:axId val="660314408"/>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2768"/>
        <c:crosses val="autoZero"/>
        <c:auto val="1"/>
        <c:lblAlgn val="ctr"/>
        <c:lblOffset val="100"/>
        <c:noMultiLvlLbl val="0"/>
      </c:catAx>
      <c:valAx>
        <c:axId val="660312768"/>
        <c:scaling>
          <c:orientation val="minMax"/>
          <c:min val="-100000"/>
        </c:scaling>
        <c:delete val="0"/>
        <c:axPos val="l"/>
        <c:majorGridlines>
          <c:spPr>
            <a:ln w="6350" cap="flat" cmpd="sng" algn="ctr">
              <a:solidFill>
                <a:srgbClr val="B4B4B4">
                  <a:alpha val="70000"/>
                </a:srgb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4408"/>
        <c:crosses val="autoZero"/>
        <c:crossBetween val="between"/>
        <c:majorUnit val="50000"/>
        <c:minorUnit val="5000"/>
        <c:dispUnits>
          <c:builtInUnit val="thousands"/>
        </c:dispUnits>
      </c:valAx>
      <c:spPr>
        <a:noFill/>
        <a:ln>
          <a:noFill/>
        </a:ln>
        <a:effectLst/>
      </c:spPr>
    </c:plotArea>
    <c:legend>
      <c:legendPos val="b"/>
      <c:layout>
        <c:manualLayout>
          <c:xMode val="edge"/>
          <c:yMode val="edge"/>
          <c:x val="1.651962560741516E-3"/>
          <c:y val="0.82921103862161327"/>
          <c:w val="0.99834812731936495"/>
          <c:h val="0.1655866071530720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76555555555555"/>
          <c:y val="8.1949999999999995E-2"/>
          <c:w val="0.83017194444444442"/>
          <c:h val="0.66309537037037036"/>
        </c:manualLayout>
      </c:layout>
      <c:lineChart>
        <c:grouping val="standard"/>
        <c:varyColors val="0"/>
        <c:ser>
          <c:idx val="0"/>
          <c:order val="0"/>
          <c:tx>
            <c:strRef>
              <c:f>'נתונים ג''-17'!$A$2</c:f>
              <c:strCache>
                <c:ptCount val="1"/>
                <c:pt idx="0">
                  <c:v>יתרת רזרבות מטבע חוץ של ישראל</c:v>
                </c:pt>
              </c:strCache>
            </c:strRef>
          </c:tx>
          <c:spPr>
            <a:ln w="28575" cap="rnd">
              <a:solidFill>
                <a:srgbClr val="177990"/>
              </a:solidFill>
              <a:round/>
            </a:ln>
            <a:effectLst/>
          </c:spPr>
          <c:marker>
            <c:symbol val="none"/>
          </c:marker>
          <c:dLbls>
            <c:dLbl>
              <c:idx val="8"/>
              <c:layout>
                <c:manualLayout>
                  <c:x val="-6.6675931501984226E-2"/>
                  <c:y val="-7.6479231557434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0FC-4BDF-8AA3-2486E1081F6A}"/>
                </c:ext>
              </c:extLst>
            </c:dLbl>
            <c:dLbl>
              <c:idx val="9"/>
              <c:layout>
                <c:manualLayout>
                  <c:x val="-7.8442272355275545E-3"/>
                  <c:y val="-6.47131959332133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10-4429-B8A5-A8A0304ACEA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ג''-17'!$B$1:$M$1</c15:sqref>
                  </c15:fullRef>
                </c:ext>
              </c:extLst>
              <c:f>'נתונים ג''-17'!$D$1:$M$1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xmlns:c15="http://schemas.microsoft.com/office/drawing/2012/chart" uri="{02D57815-91ED-43cb-92C2-25804820EDAC}">
                  <c15:fullRef>
                    <c15:sqref>'נתונים ג''-17'!$B$2:$M$2</c15:sqref>
                  </c15:fullRef>
                </c:ext>
              </c:extLst>
              <c:f>'נתונים ג''-17'!$D$2:$M$2</c:f>
              <c:numCache>
                <c:formatCode>#,##0</c:formatCode>
                <c:ptCount val="10"/>
                <c:pt idx="0">
                  <c:v>90574.784</c:v>
                </c:pt>
                <c:pt idx="1">
                  <c:v>98446.770999999993</c:v>
                </c:pt>
                <c:pt idx="2">
                  <c:v>113011.493</c:v>
                </c:pt>
                <c:pt idx="3">
                  <c:v>115279.44899999999</c:v>
                </c:pt>
                <c:pt idx="4">
                  <c:v>126014.202</c:v>
                </c:pt>
                <c:pt idx="5">
                  <c:v>173297.05300000001</c:v>
                </c:pt>
                <c:pt idx="6">
                  <c:v>212992.481</c:v>
                </c:pt>
                <c:pt idx="7">
                  <c:v>194217.921</c:v>
                </c:pt>
                <c:pt idx="8">
                  <c:v>204693.95300000001</c:v>
                </c:pt>
                <c:pt idx="9">
                  <c:v>214570.024</c:v>
                </c:pt>
              </c:numCache>
            </c:numRef>
          </c:val>
          <c:smooth val="0"/>
          <c:extLst>
            <c:ext xmlns:c16="http://schemas.microsoft.com/office/drawing/2014/chart" uri="{C3380CC4-5D6E-409C-BE32-E72D297353CC}">
              <c16:uniqueId val="{00000002-70FC-4BDF-8AA3-2486E1081F6A}"/>
            </c:ext>
          </c:extLst>
        </c:ser>
        <c:dLbls>
          <c:showLegendKey val="0"/>
          <c:showVal val="0"/>
          <c:showCatName val="0"/>
          <c:showSerName val="0"/>
          <c:showPercent val="0"/>
          <c:showBubbleSize val="0"/>
        </c:dLbls>
        <c:smooth val="0"/>
        <c:axId val="660314408"/>
        <c:axId val="660312768"/>
      </c:lineChart>
      <c:catAx>
        <c:axId val="66031440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3000000" spcFirstLastPara="1" vertOverflow="ellipsis"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2768"/>
        <c:crosses val="autoZero"/>
        <c:auto val="1"/>
        <c:lblAlgn val="ctr"/>
        <c:lblOffset val="100"/>
        <c:noMultiLvlLbl val="0"/>
      </c:catAx>
      <c:valAx>
        <c:axId val="660312768"/>
        <c:scaling>
          <c:orientation val="minMax"/>
        </c:scaling>
        <c:delete val="0"/>
        <c:axPos val="l"/>
        <c:majorGridlines>
          <c:spPr>
            <a:ln w="6350" cap="flat" cmpd="sng" algn="ctr">
              <a:solidFill>
                <a:srgbClr val="B4B4B4"/>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4408"/>
        <c:crosses val="autoZero"/>
        <c:crossBetween val="between"/>
        <c:dispUnits>
          <c:builtInUnit val="thousands"/>
        </c:dispUnits>
      </c:valAx>
      <c:spPr>
        <a:no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87527777777778"/>
          <c:y val="4.6416136833067043E-2"/>
          <c:w val="0.80808333333333338"/>
          <c:h val="0.53816805555555558"/>
        </c:manualLayout>
      </c:layout>
      <c:barChart>
        <c:barDir val="col"/>
        <c:grouping val="clustered"/>
        <c:varyColors val="0"/>
        <c:ser>
          <c:idx val="1"/>
          <c:order val="0"/>
          <c:tx>
            <c:strRef>
              <c:f>'נתונים ג''-18'!$B$1</c:f>
              <c:strCache>
                <c:ptCount val="1"/>
                <c:pt idx="0">
                  <c:v>יתרת ההתחייבויות במכשירי חוב (החוב החיצוני ברוטו)</c:v>
                </c:pt>
              </c:strCache>
            </c:strRef>
          </c:tx>
          <c:spPr>
            <a:solidFill>
              <a:srgbClr val="59BFCB"/>
            </a:solidFill>
          </c:spPr>
          <c:invertIfNegative val="0"/>
          <c:cat>
            <c:numRef>
              <c:extLst>
                <c:ext xmlns:c15="http://schemas.microsoft.com/office/drawing/2012/chart" uri="{02D57815-91ED-43cb-92C2-25804820EDAC}">
                  <c15:fullRef>
                    <c15:sqref>'נתונים ג''-18'!$A$2:$A$15</c15:sqref>
                  </c15:fullRef>
                </c:ext>
              </c:extLst>
              <c:f>'נתונים ג''-18'!$A$6:$A$15</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c:ext xmlns:c15="http://schemas.microsoft.com/office/drawing/2012/chart" uri="{02D57815-91ED-43cb-92C2-25804820EDAC}">
                  <c15:fullRef>
                    <c15:sqref>'נתונים ג''-18'!$B$2:$B$15</c15:sqref>
                  </c15:fullRef>
                </c:ext>
              </c:extLst>
              <c:f>'נתונים ג''-18'!$B$6:$B$15</c:f>
              <c:numCache>
                <c:formatCode>#,##0</c:formatCode>
                <c:ptCount val="10"/>
                <c:pt idx="0">
                  <c:v>85917.133999999991</c:v>
                </c:pt>
                <c:pt idx="1">
                  <c:v>87126.96100000001</c:v>
                </c:pt>
                <c:pt idx="2">
                  <c:v>90081.592000000004</c:v>
                </c:pt>
                <c:pt idx="3">
                  <c:v>94307.213000000003</c:v>
                </c:pt>
                <c:pt idx="4">
                  <c:v>103200</c:v>
                </c:pt>
                <c:pt idx="5">
                  <c:v>130408.182</c:v>
                </c:pt>
                <c:pt idx="6">
                  <c:v>160326.54999999999</c:v>
                </c:pt>
                <c:pt idx="7">
                  <c:v>155901.329</c:v>
                </c:pt>
                <c:pt idx="8">
                  <c:v>145239</c:v>
                </c:pt>
                <c:pt idx="9">
                  <c:v>147384.04199999999</c:v>
                </c:pt>
              </c:numCache>
            </c:numRef>
          </c:val>
          <c:extLst>
            <c:ext xmlns:c16="http://schemas.microsoft.com/office/drawing/2014/chart" uri="{C3380CC4-5D6E-409C-BE32-E72D297353CC}">
              <c16:uniqueId val="{00000000-D220-40B8-AE2D-D12683306DA2}"/>
            </c:ext>
          </c:extLst>
        </c:ser>
        <c:ser>
          <c:idx val="2"/>
          <c:order val="1"/>
          <c:tx>
            <c:strRef>
              <c:f>'נתונים ג''-18'!$C$1</c:f>
              <c:strCache>
                <c:ptCount val="1"/>
                <c:pt idx="0">
                  <c:v>תמ"ג שנתי </c:v>
                </c:pt>
              </c:strCache>
            </c:strRef>
          </c:tx>
          <c:spPr>
            <a:solidFill>
              <a:srgbClr val="177990"/>
            </a:solidFill>
          </c:spPr>
          <c:invertIfNegative val="0"/>
          <c:cat>
            <c:numRef>
              <c:extLst>
                <c:ext xmlns:c15="http://schemas.microsoft.com/office/drawing/2012/chart" uri="{02D57815-91ED-43cb-92C2-25804820EDAC}">
                  <c15:fullRef>
                    <c15:sqref>'נתונים ג''-18'!$A$2:$A$15</c15:sqref>
                  </c15:fullRef>
                </c:ext>
              </c:extLst>
              <c:f>'נתונים ג''-18'!$A$6:$A$15</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c:ext xmlns:c15="http://schemas.microsoft.com/office/drawing/2012/chart" uri="{02D57815-91ED-43cb-92C2-25804820EDAC}">
                  <c15:fullRef>
                    <c15:sqref>'נתונים ג''-18'!$C$2:$C$15</c15:sqref>
                  </c15:fullRef>
                </c:ext>
              </c:extLst>
              <c:f>'נתונים ג''-18'!$C$6:$C$15</c:f>
              <c:numCache>
                <c:formatCode>#,##0</c:formatCode>
                <c:ptCount val="10"/>
                <c:pt idx="0">
                  <c:v>303641</c:v>
                </c:pt>
                <c:pt idx="1">
                  <c:v>322071</c:v>
                </c:pt>
                <c:pt idx="2">
                  <c:v>358340.29865268816</c:v>
                </c:pt>
                <c:pt idx="3">
                  <c:v>376090.15408687422</c:v>
                </c:pt>
                <c:pt idx="4">
                  <c:v>402445.840028523</c:v>
                </c:pt>
                <c:pt idx="5">
                  <c:v>412010.78640261339</c:v>
                </c:pt>
                <c:pt idx="6">
                  <c:v>489600.00242976553</c:v>
                </c:pt>
                <c:pt idx="7">
                  <c:v>525106.15105097205</c:v>
                </c:pt>
                <c:pt idx="8">
                  <c:v>510760</c:v>
                </c:pt>
                <c:pt idx="9">
                  <c:v>542488.58712319832</c:v>
                </c:pt>
              </c:numCache>
            </c:numRef>
          </c:val>
          <c:extLst>
            <c:ext xmlns:c16="http://schemas.microsoft.com/office/drawing/2014/chart" uri="{C3380CC4-5D6E-409C-BE32-E72D297353CC}">
              <c16:uniqueId val="{00000001-D220-40B8-AE2D-D12683306DA2}"/>
            </c:ext>
          </c:extLst>
        </c:ser>
        <c:dLbls>
          <c:showLegendKey val="0"/>
          <c:showVal val="0"/>
          <c:showCatName val="0"/>
          <c:showSerName val="0"/>
          <c:showPercent val="0"/>
          <c:showBubbleSize val="0"/>
        </c:dLbls>
        <c:gapWidth val="30"/>
        <c:axId val="160359552"/>
        <c:axId val="160361088"/>
      </c:barChart>
      <c:lineChart>
        <c:grouping val="standard"/>
        <c:varyColors val="0"/>
        <c:ser>
          <c:idx val="0"/>
          <c:order val="2"/>
          <c:tx>
            <c:strRef>
              <c:f>'נתונים ג''-18'!$D$1</c:f>
              <c:strCache>
                <c:ptCount val="1"/>
                <c:pt idx="0">
                  <c:v>יחס החוב החיצוני ברוטו לתמ"ג (הציר הימני)</c:v>
                </c:pt>
              </c:strCache>
            </c:strRef>
          </c:tx>
          <c:spPr>
            <a:ln w="25400">
              <a:solidFill>
                <a:srgbClr val="595959"/>
              </a:solidFill>
            </a:ln>
          </c:spPr>
          <c:marker>
            <c:symbol val="none"/>
          </c:marker>
          <c:cat>
            <c:numRef>
              <c:extLst>
                <c:ext xmlns:c15="http://schemas.microsoft.com/office/drawing/2012/chart" uri="{02D57815-91ED-43cb-92C2-25804820EDAC}">
                  <c15:fullRef>
                    <c15:sqref>'נתונים ג''-18'!$A$2:$A$15</c15:sqref>
                  </c15:fullRef>
                </c:ext>
              </c:extLst>
              <c:f>'נתונים ג''-18'!$A$6:$A$15</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c:ext xmlns:c15="http://schemas.microsoft.com/office/drawing/2012/chart" uri="{02D57815-91ED-43cb-92C2-25804820EDAC}">
                  <c15:fullRef>
                    <c15:sqref>'נתונים ג''-18'!$D$2:$D$15</c15:sqref>
                  </c15:fullRef>
                </c:ext>
              </c:extLst>
              <c:f>'נתונים ג''-18'!$D$6:$D$15</c:f>
              <c:numCache>
                <c:formatCode>_ * #,##0.0_ ;_ * \-#,##0.0_ ;_ * "-"??_ ;_ @_ </c:formatCode>
                <c:ptCount val="10"/>
                <c:pt idx="0">
                  <c:v>28.295000000000002</c:v>
                </c:pt>
                <c:pt idx="1">
                  <c:v>27.052</c:v>
                </c:pt>
                <c:pt idx="2">
                  <c:v>25.138000000000002</c:v>
                </c:pt>
                <c:pt idx="3">
                  <c:v>25.074999999999999</c:v>
                </c:pt>
                <c:pt idx="4">
                  <c:v>25.64</c:v>
                </c:pt>
                <c:pt idx="5">
                  <c:v>31.65164270057878</c:v>
                </c:pt>
                <c:pt idx="6">
                  <c:v>32.746435703500488</c:v>
                </c:pt>
                <c:pt idx="7">
                  <c:v>29.689488246894797</c:v>
                </c:pt>
                <c:pt idx="8">
                  <c:v>28.435960000000001</c:v>
                </c:pt>
                <c:pt idx="9">
                  <c:v>27.167776837207953</c:v>
                </c:pt>
              </c:numCache>
            </c:numRef>
          </c:val>
          <c:smooth val="0"/>
          <c:extLst>
            <c:ext xmlns:c16="http://schemas.microsoft.com/office/drawing/2014/chart" uri="{C3380CC4-5D6E-409C-BE32-E72D297353CC}">
              <c16:uniqueId val="{00000002-D220-40B8-AE2D-D12683306DA2}"/>
            </c:ext>
          </c:extLst>
        </c:ser>
        <c:dLbls>
          <c:showLegendKey val="0"/>
          <c:showVal val="0"/>
          <c:showCatName val="0"/>
          <c:showSerName val="0"/>
          <c:showPercent val="0"/>
          <c:showBubbleSize val="0"/>
        </c:dLbls>
        <c:marker val="1"/>
        <c:smooth val="0"/>
        <c:axId val="698106592"/>
        <c:axId val="698104952"/>
      </c:lineChart>
      <c:catAx>
        <c:axId val="160359552"/>
        <c:scaling>
          <c:orientation val="minMax"/>
        </c:scaling>
        <c:delete val="0"/>
        <c:axPos val="b"/>
        <c:numFmt formatCode="General" sourceLinked="0"/>
        <c:majorTickMark val="none"/>
        <c:minorTickMark val="none"/>
        <c:tickLblPos val="nextTo"/>
        <c:spPr>
          <a:noFill/>
          <a:ln>
            <a:noFill/>
          </a:ln>
        </c:spPr>
        <c:txPr>
          <a:bodyPr rot="-2700000" vert="horz"/>
          <a:lstStyle/>
          <a:p>
            <a:pPr>
              <a:defRPr sz="1050" baseline="0"/>
            </a:pPr>
            <a:endParaRPr lang="he-IL"/>
          </a:p>
        </c:txPr>
        <c:crossAx val="160361088"/>
        <c:crosses val="autoZero"/>
        <c:auto val="1"/>
        <c:lblAlgn val="ctr"/>
        <c:lblOffset val="100"/>
        <c:noMultiLvlLbl val="0"/>
      </c:catAx>
      <c:valAx>
        <c:axId val="160361088"/>
        <c:scaling>
          <c:orientation val="minMax"/>
        </c:scaling>
        <c:delete val="0"/>
        <c:axPos val="l"/>
        <c:majorGridlines>
          <c:spPr>
            <a:ln w="6350">
              <a:solidFill>
                <a:srgbClr val="B4B4B4">
                  <a:alpha val="70000"/>
                </a:srgbClr>
              </a:solidFill>
              <a:prstDash val="dash"/>
            </a:ln>
          </c:spPr>
        </c:majorGridlines>
        <c:numFmt formatCode="#,##0" sourceLinked="0"/>
        <c:majorTickMark val="none"/>
        <c:minorTickMark val="none"/>
        <c:tickLblPos val="nextTo"/>
        <c:spPr>
          <a:ln>
            <a:noFill/>
          </a:ln>
        </c:spPr>
        <c:txPr>
          <a:bodyPr/>
          <a:lstStyle/>
          <a:p>
            <a:pPr>
              <a:defRPr sz="1100"/>
            </a:pPr>
            <a:endParaRPr lang="he-IL"/>
          </a:p>
        </c:txPr>
        <c:crossAx val="160359552"/>
        <c:crosses val="autoZero"/>
        <c:crossBetween val="between"/>
        <c:dispUnits>
          <c:builtInUnit val="thousands"/>
        </c:dispUnits>
      </c:valAx>
      <c:valAx>
        <c:axId val="698104952"/>
        <c:scaling>
          <c:orientation val="minMax"/>
          <c:min val="10"/>
        </c:scaling>
        <c:delete val="0"/>
        <c:axPos val="r"/>
        <c:numFmt formatCode="#,##0" sourceLinked="0"/>
        <c:majorTickMark val="out"/>
        <c:minorTickMark val="none"/>
        <c:tickLblPos val="nextTo"/>
        <c:spPr>
          <a:ln>
            <a:noFill/>
          </a:ln>
        </c:spPr>
        <c:txPr>
          <a:bodyPr/>
          <a:lstStyle/>
          <a:p>
            <a:pPr>
              <a:defRPr sz="1050"/>
            </a:pPr>
            <a:endParaRPr lang="he-IL"/>
          </a:p>
        </c:txPr>
        <c:crossAx val="698106592"/>
        <c:crosses val="max"/>
        <c:crossBetween val="between"/>
      </c:valAx>
      <c:catAx>
        <c:axId val="698106592"/>
        <c:scaling>
          <c:orientation val="minMax"/>
        </c:scaling>
        <c:delete val="1"/>
        <c:axPos val="b"/>
        <c:numFmt formatCode="General" sourceLinked="1"/>
        <c:majorTickMark val="out"/>
        <c:minorTickMark val="none"/>
        <c:tickLblPos val="nextTo"/>
        <c:crossAx val="698104952"/>
        <c:crosses val="autoZero"/>
        <c:auto val="1"/>
        <c:lblAlgn val="ctr"/>
        <c:lblOffset val="100"/>
        <c:noMultiLvlLbl val="0"/>
      </c:catAx>
      <c:spPr>
        <a:solidFill>
          <a:schemeClr val="bg1">
            <a:lumMod val="95000"/>
          </a:schemeClr>
        </a:solidFill>
        <a:ln>
          <a:noFill/>
        </a:ln>
      </c:spPr>
    </c:plotArea>
    <c:legend>
      <c:legendPos val="b"/>
      <c:layout>
        <c:manualLayout>
          <c:xMode val="edge"/>
          <c:yMode val="edge"/>
          <c:x val="1.5444504158095038E-2"/>
          <c:y val="0.77969583333333337"/>
          <c:w val="0.98455555555555552"/>
          <c:h val="0.21721527777777774"/>
        </c:manualLayout>
      </c:layout>
      <c:overlay val="0"/>
      <c:spPr>
        <a:ln>
          <a:noFill/>
        </a:ln>
      </c:spPr>
      <c:txPr>
        <a:bodyPr/>
        <a:lstStyle/>
        <a:p>
          <a:pPr>
            <a:defRPr sz="1050"/>
          </a:pPr>
          <a:endParaRPr lang="he-IL"/>
        </a:p>
      </c:txPr>
    </c:legend>
    <c:plotVisOnly val="1"/>
    <c:dispBlanksAs val="gap"/>
    <c:showDLblsOverMax val="0"/>
  </c:chart>
  <c:spPr>
    <a:solidFill>
      <a:schemeClr val="bg1">
        <a:lumMod val="95000"/>
      </a:schemeClr>
    </a:solidFill>
    <a:ln w="9525">
      <a:noFill/>
    </a:ln>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39484166396009E-2"/>
          <c:y val="5.4022129138683213E-2"/>
          <c:w val="0.80948537089586148"/>
          <c:h val="0.51659776968829019"/>
        </c:manualLayout>
      </c:layout>
      <c:barChart>
        <c:barDir val="col"/>
        <c:grouping val="clustered"/>
        <c:varyColors val="0"/>
        <c:ser>
          <c:idx val="0"/>
          <c:order val="0"/>
          <c:tx>
            <c:v>עודף הנכסים על ההתחייבויות - הציר הימני</c:v>
          </c:tx>
          <c:spPr>
            <a:solidFill>
              <a:srgbClr val="177990"/>
            </a:solidFill>
          </c:spPr>
          <c:invertIfNegative val="0"/>
          <c:dLbls>
            <c:dLbl>
              <c:idx val="8"/>
              <c:layout>
                <c:manualLayout>
                  <c:x val="0"/>
                  <c:y val="3.1958333333333304E-2"/>
                </c:manualLayout>
              </c:layout>
              <c:spPr>
                <a:noFill/>
                <a:ln>
                  <a:noFill/>
                </a:ln>
                <a:effectLst/>
              </c:spPr>
              <c:txPr>
                <a:bodyPr wrap="square" lIns="38100" tIns="19050" rIns="38100" bIns="19050" anchor="ctr">
                  <a:spAutoFit/>
                </a:bodyPr>
                <a:lstStyle/>
                <a:p>
                  <a:pPr>
                    <a:defRPr>
                      <a:solidFill>
                        <a:schemeClr val="tx1"/>
                      </a:solidFill>
                    </a:defRPr>
                  </a:pPr>
                  <a:endParaRPr lang="he-I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9A-4472-A7E9-F23891A95BD5}"/>
                </c:ext>
              </c:extLst>
            </c:dLbl>
            <c:dLbl>
              <c:idx val="9"/>
              <c:layout>
                <c:manualLayout>
                  <c:x val="1.4154282459768179E-2"/>
                  <c:y val="1.3779244608981745E-2"/>
                </c:manualLayout>
              </c:layout>
              <c:spPr>
                <a:noFill/>
                <a:ln>
                  <a:noFill/>
                </a:ln>
                <a:effectLst/>
              </c:spPr>
              <c:txPr>
                <a:bodyPr wrap="square" lIns="38100" tIns="19050" rIns="38100" bIns="19050" anchor="ctr">
                  <a:spAutoFit/>
                </a:bodyPr>
                <a:lstStyle/>
                <a:p>
                  <a:pPr>
                    <a:defRPr>
                      <a:solidFill>
                        <a:schemeClr val="tx1"/>
                      </a:solidFill>
                    </a:defRPr>
                  </a:pPr>
                  <a:endParaRPr lang="he-I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9A-4472-A7E9-F23891A95BD5}"/>
                </c:ext>
              </c:extLst>
            </c:dLbl>
            <c:spPr>
              <a:noFill/>
              <a:ln>
                <a:noFill/>
              </a:ln>
              <a:effectLst/>
            </c:spPr>
            <c:txPr>
              <a:bodyPr wrap="square" lIns="38100" tIns="19050" rIns="38100" bIns="19050" anchor="ctr">
                <a:spAutoFit/>
              </a:bodyPr>
              <a:lstStyle/>
              <a:p>
                <a:pPr>
                  <a:defRPr>
                    <a:solidFill>
                      <a:schemeClr val="bg1"/>
                    </a:solidFill>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'נתונים ג''-19'!$A$3:$A$21</c15:sqref>
                  </c15:fullRef>
                </c:ext>
              </c:extLst>
              <c:f>'נתונים ג''-19'!$A$15:$A$21</c:f>
              <c:numCache>
                <c:formatCode>General</c:formatCode>
                <c:ptCount val="7"/>
                <c:pt idx="0">
                  <c:v>2015</c:v>
                </c:pt>
                <c:pt idx="1">
                  <c:v>2016</c:v>
                </c:pt>
                <c:pt idx="2">
                  <c:v>2017</c:v>
                </c:pt>
                <c:pt idx="3">
                  <c:v>2018</c:v>
                </c:pt>
                <c:pt idx="4">
                  <c:v>2019</c:v>
                </c:pt>
                <c:pt idx="5">
                  <c:v>2020</c:v>
                </c:pt>
                <c:pt idx="6">
                  <c:v>2021</c:v>
                </c:pt>
              </c:numCache>
            </c:numRef>
          </c:cat>
          <c:val>
            <c:numRef>
              <c:extLst>
                <c:ext xmlns:c15="http://schemas.microsoft.com/office/drawing/2012/chart" uri="{02D57815-91ED-43cb-92C2-25804820EDAC}">
                  <c15:fullRef>
                    <c15:sqref>'נתונים ג''-19'!$B$3:$B$24</c15:sqref>
                  </c15:fullRef>
                </c:ext>
              </c:extLst>
              <c:f>'נתונים ג''-19'!$B$15:$B$24</c:f>
              <c:numCache>
                <c:formatCode>#,##0</c:formatCode>
                <c:ptCount val="10"/>
                <c:pt idx="0">
                  <c:v>68284.454999999958</c:v>
                </c:pt>
                <c:pt idx="1">
                  <c:v>105525.39999999997</c:v>
                </c:pt>
                <c:pt idx="2">
                  <c:v>144442.72700000001</c:v>
                </c:pt>
                <c:pt idx="3">
                  <c:v>136097.05200000003</c:v>
                </c:pt>
                <c:pt idx="4">
                  <c:v>157511.77299999999</c:v>
                </c:pt>
                <c:pt idx="5">
                  <c:v>184780.652</c:v>
                </c:pt>
                <c:pt idx="6">
                  <c:v>154461.11200000008</c:v>
                </c:pt>
                <c:pt idx="7">
                  <c:v>157802</c:v>
                </c:pt>
                <c:pt idx="8">
                  <c:v>210267.26199999999</c:v>
                </c:pt>
                <c:pt idx="9">
                  <c:v>219555.476</c:v>
                </c:pt>
              </c:numCache>
            </c:numRef>
          </c:val>
          <c:extLst>
            <c:ext xmlns:c16="http://schemas.microsoft.com/office/drawing/2014/chart" uri="{C3380CC4-5D6E-409C-BE32-E72D297353CC}">
              <c16:uniqueId val="{00000000-08F2-4709-9458-7374ACD828F1}"/>
            </c:ext>
          </c:extLst>
        </c:ser>
        <c:dLbls>
          <c:showLegendKey val="0"/>
          <c:showVal val="0"/>
          <c:showCatName val="0"/>
          <c:showSerName val="0"/>
          <c:showPercent val="0"/>
          <c:showBubbleSize val="0"/>
        </c:dLbls>
        <c:gapWidth val="30"/>
        <c:axId val="159200000"/>
        <c:axId val="159193344"/>
      </c:barChart>
      <c:lineChart>
        <c:grouping val="standard"/>
        <c:varyColors val="0"/>
        <c:ser>
          <c:idx val="1"/>
          <c:order val="1"/>
          <c:tx>
            <c:v>סך התחייבויות המשק לחו"ל</c:v>
          </c:tx>
          <c:spPr>
            <a:ln w="25400">
              <a:solidFill>
                <a:srgbClr val="AEDCE0"/>
              </a:solidFill>
            </a:ln>
          </c:spPr>
          <c:marker>
            <c:symbol val="none"/>
          </c:marker>
          <c:cat>
            <c:numRef>
              <c:extLst>
                <c:ext xmlns:c15="http://schemas.microsoft.com/office/drawing/2012/chart" uri="{02D57815-91ED-43cb-92C2-25804820EDAC}">
                  <c15:fullRef>
                    <c15:sqref>'נתונים ג''-19'!$A$3:$A$24</c15:sqref>
                  </c15:fullRef>
                </c:ext>
              </c:extLst>
              <c:f>'נתונים ג''-19'!$A$15:$A$24</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c:ext xmlns:c15="http://schemas.microsoft.com/office/drawing/2012/chart" uri="{02D57815-91ED-43cb-92C2-25804820EDAC}">
                  <c15:fullRef>
                    <c15:sqref>'נתונים ג''-19'!$C$3:$C$24</c15:sqref>
                  </c15:fullRef>
                </c:ext>
              </c:extLst>
              <c:f>'נתונים ג''-19'!$C$15:$C$24</c:f>
              <c:numCache>
                <c:formatCode>#,##0</c:formatCode>
                <c:ptCount val="10"/>
                <c:pt idx="0">
                  <c:v>279695.13400000002</c:v>
                </c:pt>
                <c:pt idx="1">
                  <c:v>269799.96100000001</c:v>
                </c:pt>
                <c:pt idx="2">
                  <c:v>289037.592</c:v>
                </c:pt>
                <c:pt idx="3">
                  <c:v>302301.21299999999</c:v>
                </c:pt>
                <c:pt idx="4">
                  <c:v>333297.91600000003</c:v>
                </c:pt>
                <c:pt idx="5">
                  <c:v>410285.04599999997</c:v>
                </c:pt>
                <c:pt idx="6">
                  <c:v>539937.11199999996</c:v>
                </c:pt>
                <c:pt idx="7">
                  <c:v>470817.89600000001</c:v>
                </c:pt>
                <c:pt idx="8">
                  <c:v>487893.772</c:v>
                </c:pt>
                <c:pt idx="9">
                  <c:v>554087.46399999992</c:v>
                </c:pt>
              </c:numCache>
            </c:numRef>
          </c:val>
          <c:smooth val="0"/>
          <c:extLst>
            <c:ext xmlns:c16="http://schemas.microsoft.com/office/drawing/2014/chart" uri="{C3380CC4-5D6E-409C-BE32-E72D297353CC}">
              <c16:uniqueId val="{00000001-08F2-4709-9458-7374ACD828F1}"/>
            </c:ext>
          </c:extLst>
        </c:ser>
        <c:ser>
          <c:idx val="2"/>
          <c:order val="2"/>
          <c:tx>
            <c:v>סך הנכסים של המשק בחו"ל</c:v>
          </c:tx>
          <c:spPr>
            <a:ln w="25400">
              <a:solidFill>
                <a:schemeClr val="bg1">
                  <a:lumMod val="75000"/>
                </a:schemeClr>
              </a:solidFill>
            </a:ln>
          </c:spPr>
          <c:marker>
            <c:symbol val="none"/>
          </c:marker>
          <c:cat>
            <c:numRef>
              <c:extLst>
                <c:ext xmlns:c15="http://schemas.microsoft.com/office/drawing/2012/chart" uri="{02D57815-91ED-43cb-92C2-25804820EDAC}">
                  <c15:fullRef>
                    <c15:sqref>'נתונים ג''-19'!$A$3:$A$24</c15:sqref>
                  </c15:fullRef>
                </c:ext>
              </c:extLst>
              <c:f>'נתונים ג''-19'!$A$15:$A$24</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c:ext xmlns:c15="http://schemas.microsoft.com/office/drawing/2012/chart" uri="{02D57815-91ED-43cb-92C2-25804820EDAC}">
                  <c15:fullRef>
                    <c15:sqref>'נתונים ג''-19'!$D$3:$D$24</c15:sqref>
                  </c15:fullRef>
                </c:ext>
              </c:extLst>
              <c:f>'נתונים ג''-19'!$D$15:$D$24</c:f>
              <c:numCache>
                <c:formatCode>#,##0</c:formatCode>
                <c:ptCount val="10"/>
                <c:pt idx="0">
                  <c:v>347979.58899999998</c:v>
                </c:pt>
                <c:pt idx="1">
                  <c:v>375325.36099999998</c:v>
                </c:pt>
                <c:pt idx="2">
                  <c:v>433480.31900000002</c:v>
                </c:pt>
                <c:pt idx="3">
                  <c:v>438398.26500000001</c:v>
                </c:pt>
                <c:pt idx="4">
                  <c:v>490809.68900000001</c:v>
                </c:pt>
                <c:pt idx="5">
                  <c:v>595065.69799999997</c:v>
                </c:pt>
                <c:pt idx="6">
                  <c:v>694398.22400000005</c:v>
                </c:pt>
                <c:pt idx="7">
                  <c:v>631775.96299999999</c:v>
                </c:pt>
                <c:pt idx="8">
                  <c:v>698161.03399999999</c:v>
                </c:pt>
                <c:pt idx="9">
                  <c:v>773642.94000000006</c:v>
                </c:pt>
              </c:numCache>
            </c:numRef>
          </c:val>
          <c:smooth val="0"/>
          <c:extLst>
            <c:ext xmlns:c16="http://schemas.microsoft.com/office/drawing/2014/chart" uri="{C3380CC4-5D6E-409C-BE32-E72D297353CC}">
              <c16:uniqueId val="{00000002-08F2-4709-9458-7374ACD828F1}"/>
            </c:ext>
          </c:extLst>
        </c:ser>
        <c:dLbls>
          <c:showLegendKey val="0"/>
          <c:showVal val="0"/>
          <c:showCatName val="0"/>
          <c:showSerName val="0"/>
          <c:showPercent val="0"/>
          <c:showBubbleSize val="0"/>
        </c:dLbls>
        <c:marker val="1"/>
        <c:smooth val="0"/>
        <c:axId val="160884992"/>
        <c:axId val="159191040"/>
      </c:lineChart>
      <c:catAx>
        <c:axId val="160884992"/>
        <c:scaling>
          <c:orientation val="minMax"/>
        </c:scaling>
        <c:delete val="0"/>
        <c:axPos val="b"/>
        <c:numFmt formatCode="General" sourceLinked="1"/>
        <c:majorTickMark val="none"/>
        <c:minorTickMark val="none"/>
        <c:tickLblPos val="low"/>
        <c:spPr>
          <a:ln w="9525">
            <a:solidFill>
              <a:srgbClr val="B4B4B4"/>
            </a:solidFill>
            <a:prstDash val="solid"/>
          </a:ln>
        </c:spPr>
        <c:txPr>
          <a:bodyPr rot="-2700000" vert="horz"/>
          <a:lstStyle/>
          <a:p>
            <a:pPr>
              <a:defRPr/>
            </a:pPr>
            <a:endParaRPr lang="he-IL"/>
          </a:p>
        </c:txPr>
        <c:crossAx val="159191040"/>
        <c:crosses val="autoZero"/>
        <c:auto val="1"/>
        <c:lblAlgn val="ctr"/>
        <c:lblOffset val="100"/>
        <c:tickLblSkip val="1"/>
        <c:tickMarkSkip val="1"/>
        <c:noMultiLvlLbl val="1"/>
      </c:catAx>
      <c:valAx>
        <c:axId val="159191040"/>
        <c:scaling>
          <c:orientation val="minMax"/>
          <c:max val="800000"/>
          <c:min val="0"/>
        </c:scaling>
        <c:delete val="0"/>
        <c:axPos val="l"/>
        <c:majorGridlines>
          <c:spPr>
            <a:ln w="6350">
              <a:solidFill>
                <a:srgbClr val="B4B4B4">
                  <a:alpha val="70000"/>
                </a:srgbClr>
              </a:solidFill>
              <a:prstDash val="dash"/>
            </a:ln>
          </c:spPr>
        </c:majorGridlines>
        <c:numFmt formatCode="#,##0" sourceLinked="1"/>
        <c:majorTickMark val="none"/>
        <c:minorTickMark val="none"/>
        <c:tickLblPos val="nextTo"/>
        <c:spPr>
          <a:ln w="3175">
            <a:noFill/>
            <a:prstDash val="solid"/>
          </a:ln>
        </c:spPr>
        <c:txPr>
          <a:bodyPr rot="0" vert="horz"/>
          <a:lstStyle/>
          <a:p>
            <a:pPr>
              <a:defRPr/>
            </a:pPr>
            <a:endParaRPr lang="he-IL"/>
          </a:p>
        </c:txPr>
        <c:crossAx val="160884992"/>
        <c:crosses val="autoZero"/>
        <c:crossBetween val="between"/>
        <c:majorUnit val="200000"/>
        <c:dispUnits>
          <c:builtInUnit val="thousands"/>
        </c:dispUnits>
      </c:valAx>
      <c:valAx>
        <c:axId val="159193344"/>
        <c:scaling>
          <c:orientation val="minMax"/>
          <c:max val="240000"/>
          <c:min val="0"/>
        </c:scaling>
        <c:delete val="0"/>
        <c:axPos val="r"/>
        <c:numFmt formatCode="#,##0" sourceLinked="1"/>
        <c:majorTickMark val="none"/>
        <c:minorTickMark val="none"/>
        <c:tickLblPos val="nextTo"/>
        <c:spPr>
          <a:ln>
            <a:noFill/>
          </a:ln>
        </c:spPr>
        <c:crossAx val="159200000"/>
        <c:crosses val="max"/>
        <c:crossBetween val="between"/>
        <c:majorUnit val="60000"/>
        <c:dispUnits>
          <c:builtInUnit val="thousands"/>
        </c:dispUnits>
      </c:valAx>
      <c:catAx>
        <c:axId val="159200000"/>
        <c:scaling>
          <c:orientation val="minMax"/>
        </c:scaling>
        <c:delete val="1"/>
        <c:axPos val="b"/>
        <c:numFmt formatCode="General" sourceLinked="1"/>
        <c:majorTickMark val="out"/>
        <c:minorTickMark val="none"/>
        <c:tickLblPos val="nextTo"/>
        <c:crossAx val="159193344"/>
        <c:crosses val="autoZero"/>
        <c:auto val="0"/>
        <c:lblAlgn val="ctr"/>
        <c:lblOffset val="100"/>
        <c:noMultiLvlLbl val="0"/>
      </c:catAx>
      <c:spPr>
        <a:solidFill>
          <a:schemeClr val="bg1">
            <a:lumMod val="95000"/>
          </a:schemeClr>
        </a:solidFill>
        <a:ln w="12700">
          <a:noFill/>
          <a:prstDash val="solid"/>
        </a:ln>
      </c:spPr>
    </c:plotArea>
    <c:legend>
      <c:legendPos val="l"/>
      <c:layout>
        <c:manualLayout>
          <c:xMode val="edge"/>
          <c:yMode val="edge"/>
          <c:x val="0"/>
          <c:y val="0.76589235589207671"/>
          <c:w val="0.90644166772255386"/>
          <c:h val="0.22991980052916908"/>
        </c:manualLayout>
      </c:layout>
      <c:overlay val="0"/>
      <c:spPr>
        <a:noFill/>
        <a:ln w="3175">
          <a:noFill/>
          <a:prstDash val="solid"/>
        </a:ln>
      </c:spPr>
      <c:txPr>
        <a:bodyPr/>
        <a:lstStyle/>
        <a:p>
          <a:pPr>
            <a:defRPr sz="1000"/>
          </a:pPr>
          <a:endParaRPr lang="he-IL"/>
        </a:p>
      </c:txPr>
    </c:legend>
    <c:plotVisOnly val="1"/>
    <c:dispBlanksAs val="gap"/>
    <c:showDLblsOverMax val="0"/>
  </c:chart>
  <c:spPr>
    <a:solidFill>
      <a:schemeClr val="bg1">
        <a:lumMod val="95000"/>
      </a:schemeClr>
    </a:solidFill>
    <a:ln w="9525">
      <a:noFill/>
      <a:prstDash val="solid"/>
    </a:ln>
  </c:spPr>
  <c:txPr>
    <a:bodyPr/>
    <a:lstStyle/>
    <a:p>
      <a:pPr>
        <a:defRPr sz="1050" b="0" i="0" u="none" strike="noStrike" baseline="0">
          <a:solidFill>
            <a:schemeClr val="tx1"/>
          </a:solidFill>
          <a:latin typeface="Assistant" panose="00000500000000000000" pitchFamily="2" charset="-79"/>
          <a:ea typeface="Arial"/>
          <a:cs typeface="Assistant" panose="00000500000000000000" pitchFamily="2" charset="-79"/>
        </a:defRPr>
      </a:pPr>
      <a:endParaRPr lang="he-I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12666666666667"/>
          <c:y val="5.651666666666666E-2"/>
          <c:w val="0.89744749999999984"/>
          <c:h val="0.54045879629629645"/>
        </c:manualLayout>
      </c:layout>
      <c:barChart>
        <c:barDir val="col"/>
        <c:grouping val="clustered"/>
        <c:varyColors val="0"/>
        <c:ser>
          <c:idx val="2"/>
          <c:order val="2"/>
          <c:tx>
            <c:strRef>
              <c:f>'נתונים ג''-20'!$D$1</c:f>
              <c:strCache>
                <c:ptCount val="1"/>
                <c:pt idx="0">
                  <c:v>החוב החיצוני נטו השלילי</c:v>
                </c:pt>
              </c:strCache>
            </c:strRef>
          </c:tx>
          <c:spPr>
            <a:solidFill>
              <a:srgbClr val="177990"/>
            </a:solidFill>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72-47DC-85C5-4D6EDE1D90AC}"/>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372-47DC-85C5-4D6EDE1D90AC}"/>
                </c:ext>
              </c:extLst>
            </c:dLbl>
            <c:numFmt formatCode="#,##0" sourceLinked="0"/>
            <c:spPr>
              <a:noFill/>
              <a:ln>
                <a:noFill/>
              </a:ln>
              <a:effectLst/>
            </c:spPr>
            <c:txPr>
              <a:bodyPr wrap="square" lIns="38100" tIns="19050" rIns="38100" bIns="19050" anchor="ctr">
                <a:spAutoFit/>
              </a:bodyPr>
              <a:lstStyle/>
              <a:p>
                <a:pPr>
                  <a:defRPr sz="1050">
                    <a:latin typeface="Assistant" panose="00000500000000000000" pitchFamily="2" charset="-79"/>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'נתונים ג''-20'!$A$5:$A$15</c:f>
              <c:strCache>
                <c:ptCount val="11"/>
                <c:pt idx="0">
                  <c:v>2014</c:v>
                </c:pt>
                <c:pt idx="1">
                  <c:v>2015</c:v>
                </c:pt>
                <c:pt idx="2">
                  <c:v>2016</c:v>
                </c:pt>
                <c:pt idx="3">
                  <c:v>2017</c:v>
                </c:pt>
                <c:pt idx="4">
                  <c:v>2018</c:v>
                </c:pt>
                <c:pt idx="5">
                  <c:v>2019</c:v>
                </c:pt>
                <c:pt idx="6">
                  <c:v>2020</c:v>
                </c:pt>
                <c:pt idx="7">
                  <c:v>2021</c:v>
                </c:pt>
                <c:pt idx="8">
                  <c:v>2022</c:v>
                </c:pt>
                <c:pt idx="9">
                  <c:v>2023</c:v>
                </c:pt>
                <c:pt idx="10">
                  <c:v>2024</c:v>
                </c:pt>
              </c:strCache>
            </c:strRef>
          </c:cat>
          <c:val>
            <c:numRef>
              <c:f>'נתונים ג''-20'!$D$5:$D$15</c:f>
              <c:numCache>
                <c:formatCode>0.0</c:formatCode>
                <c:ptCount val="11"/>
                <c:pt idx="0">
                  <c:v>103.09110899999999</c:v>
                </c:pt>
                <c:pt idx="1">
                  <c:v>122.16000700000005</c:v>
                </c:pt>
                <c:pt idx="2">
                  <c:v>134.14946900000001</c:v>
                </c:pt>
                <c:pt idx="3">
                  <c:v>164.16361499999999</c:v>
                </c:pt>
                <c:pt idx="4">
                  <c:v>156.35942599999998</c:v>
                </c:pt>
                <c:pt idx="5">
                  <c:v>170.25685999999999</c:v>
                </c:pt>
                <c:pt idx="6">
                  <c:v>203.63687400000003</c:v>
                </c:pt>
                <c:pt idx="7">
                  <c:v>225.65614700000003</c:v>
                </c:pt>
                <c:pt idx="8">
                  <c:v>209.22700200000006</c:v>
                </c:pt>
                <c:pt idx="9">
                  <c:v>250.035955</c:v>
                </c:pt>
                <c:pt idx="10">
                  <c:v>277.11340799999999</c:v>
                </c:pt>
              </c:numCache>
            </c:numRef>
          </c:val>
          <c:extLst>
            <c:ext xmlns:c16="http://schemas.microsoft.com/office/drawing/2014/chart" uri="{C3380CC4-5D6E-409C-BE32-E72D297353CC}">
              <c16:uniqueId val="{00000000-0DC4-4CB6-9639-28714413B8CC}"/>
            </c:ext>
          </c:extLst>
        </c:ser>
        <c:dLbls>
          <c:showLegendKey val="0"/>
          <c:showVal val="0"/>
          <c:showCatName val="0"/>
          <c:showSerName val="0"/>
          <c:showPercent val="0"/>
          <c:showBubbleSize val="0"/>
        </c:dLbls>
        <c:gapWidth val="30"/>
        <c:axId val="161275264"/>
        <c:axId val="161350784"/>
      </c:barChart>
      <c:lineChart>
        <c:grouping val="standard"/>
        <c:varyColors val="0"/>
        <c:ser>
          <c:idx val="1"/>
          <c:order val="0"/>
          <c:tx>
            <c:strRef>
              <c:f>'נתונים ג''-20'!$B$1</c:f>
              <c:strCache>
                <c:ptCount val="1"/>
                <c:pt idx="0">
                  <c:v>יתרת ההתחייבויות במכשירי חוב (החוב החיצוני ברוטו)</c:v>
                </c:pt>
              </c:strCache>
            </c:strRef>
          </c:tx>
          <c:spPr>
            <a:ln w="25400">
              <a:solidFill>
                <a:srgbClr val="59BFCB"/>
              </a:solidFill>
            </a:ln>
          </c:spPr>
          <c:marker>
            <c:symbol val="none"/>
          </c:marker>
          <c:cat>
            <c:strRef>
              <c:f>'נתונים ג''-20'!$A$5:$A$15</c:f>
              <c:strCache>
                <c:ptCount val="11"/>
                <c:pt idx="0">
                  <c:v>2014</c:v>
                </c:pt>
                <c:pt idx="1">
                  <c:v>2015</c:v>
                </c:pt>
                <c:pt idx="2">
                  <c:v>2016</c:v>
                </c:pt>
                <c:pt idx="3">
                  <c:v>2017</c:v>
                </c:pt>
                <c:pt idx="4">
                  <c:v>2018</c:v>
                </c:pt>
                <c:pt idx="5">
                  <c:v>2019</c:v>
                </c:pt>
                <c:pt idx="6">
                  <c:v>2020</c:v>
                </c:pt>
                <c:pt idx="7">
                  <c:v>2021</c:v>
                </c:pt>
                <c:pt idx="8">
                  <c:v>2022</c:v>
                </c:pt>
                <c:pt idx="9">
                  <c:v>2023</c:v>
                </c:pt>
                <c:pt idx="10">
                  <c:v>2024</c:v>
                </c:pt>
              </c:strCache>
            </c:strRef>
          </c:cat>
          <c:val>
            <c:numRef>
              <c:f>'נתונים ג''-20'!$B$5:$B$15</c:f>
              <c:numCache>
                <c:formatCode>0.0</c:formatCode>
                <c:ptCount val="11"/>
                <c:pt idx="0">
                  <c:v>94.176047000000011</c:v>
                </c:pt>
                <c:pt idx="1">
                  <c:v>85.91713399999999</c:v>
                </c:pt>
                <c:pt idx="2">
                  <c:v>87.126961000000009</c:v>
                </c:pt>
                <c:pt idx="3">
                  <c:v>90.081592000000001</c:v>
                </c:pt>
                <c:pt idx="4">
                  <c:v>94.307213000000004</c:v>
                </c:pt>
                <c:pt idx="5">
                  <c:v>103.199916</c:v>
                </c:pt>
                <c:pt idx="6">
                  <c:v>130.40818200000001</c:v>
                </c:pt>
                <c:pt idx="7">
                  <c:v>160.32655</c:v>
                </c:pt>
                <c:pt idx="8">
                  <c:v>155.901329</c:v>
                </c:pt>
                <c:pt idx="9">
                  <c:v>145.239473</c:v>
                </c:pt>
                <c:pt idx="10">
                  <c:v>147.38404199999999</c:v>
                </c:pt>
              </c:numCache>
            </c:numRef>
          </c:val>
          <c:smooth val="0"/>
          <c:extLst>
            <c:ext xmlns:c16="http://schemas.microsoft.com/office/drawing/2014/chart" uri="{C3380CC4-5D6E-409C-BE32-E72D297353CC}">
              <c16:uniqueId val="{00000001-0DC4-4CB6-9639-28714413B8CC}"/>
            </c:ext>
          </c:extLst>
        </c:ser>
        <c:ser>
          <c:idx val="0"/>
          <c:order val="1"/>
          <c:tx>
            <c:strRef>
              <c:f>'נתונים ג''-20'!$C$1</c:f>
              <c:strCache>
                <c:ptCount val="1"/>
                <c:pt idx="0">
                  <c:v>יתרת הנכסים במכשירי חוב</c:v>
                </c:pt>
              </c:strCache>
            </c:strRef>
          </c:tx>
          <c:spPr>
            <a:ln w="25400">
              <a:solidFill>
                <a:schemeClr val="bg1">
                  <a:lumMod val="65000"/>
                </a:schemeClr>
              </a:solidFill>
            </a:ln>
          </c:spPr>
          <c:marker>
            <c:symbol val="none"/>
          </c:marker>
          <c:cat>
            <c:strRef>
              <c:f>'נתונים ג''-20'!$A$5:$A$15</c:f>
              <c:strCache>
                <c:ptCount val="11"/>
                <c:pt idx="0">
                  <c:v>2014</c:v>
                </c:pt>
                <c:pt idx="1">
                  <c:v>2015</c:v>
                </c:pt>
                <c:pt idx="2">
                  <c:v>2016</c:v>
                </c:pt>
                <c:pt idx="3">
                  <c:v>2017</c:v>
                </c:pt>
                <c:pt idx="4">
                  <c:v>2018</c:v>
                </c:pt>
                <c:pt idx="5">
                  <c:v>2019</c:v>
                </c:pt>
                <c:pt idx="6">
                  <c:v>2020</c:v>
                </c:pt>
                <c:pt idx="7">
                  <c:v>2021</c:v>
                </c:pt>
                <c:pt idx="8">
                  <c:v>2022</c:v>
                </c:pt>
                <c:pt idx="9">
                  <c:v>2023</c:v>
                </c:pt>
                <c:pt idx="10">
                  <c:v>2024</c:v>
                </c:pt>
              </c:strCache>
            </c:strRef>
          </c:cat>
          <c:val>
            <c:numRef>
              <c:f>'נתונים ג''-20'!$C$5:$C$15</c:f>
              <c:numCache>
                <c:formatCode>0.0</c:formatCode>
                <c:ptCount val="11"/>
                <c:pt idx="0">
                  <c:v>197.267156</c:v>
                </c:pt>
                <c:pt idx="1">
                  <c:v>208.07714100000004</c:v>
                </c:pt>
                <c:pt idx="2">
                  <c:v>221.27643</c:v>
                </c:pt>
                <c:pt idx="3">
                  <c:v>254.24520699999999</c:v>
                </c:pt>
                <c:pt idx="4">
                  <c:v>250.666639</c:v>
                </c:pt>
                <c:pt idx="5">
                  <c:v>273.45677599999999</c:v>
                </c:pt>
                <c:pt idx="6">
                  <c:v>334.04505600000005</c:v>
                </c:pt>
                <c:pt idx="7">
                  <c:v>385.98269700000003</c:v>
                </c:pt>
                <c:pt idx="8">
                  <c:v>365.12833100000006</c:v>
                </c:pt>
                <c:pt idx="9">
                  <c:v>395.27542799999998</c:v>
                </c:pt>
                <c:pt idx="10">
                  <c:v>424.49745000000001</c:v>
                </c:pt>
              </c:numCache>
            </c:numRef>
          </c:val>
          <c:smooth val="0"/>
          <c:extLst>
            <c:ext xmlns:c16="http://schemas.microsoft.com/office/drawing/2014/chart" uri="{C3380CC4-5D6E-409C-BE32-E72D297353CC}">
              <c16:uniqueId val="{00000002-0DC4-4CB6-9639-28714413B8CC}"/>
            </c:ext>
          </c:extLst>
        </c:ser>
        <c:dLbls>
          <c:showLegendKey val="0"/>
          <c:showVal val="0"/>
          <c:showCatName val="0"/>
          <c:showSerName val="0"/>
          <c:showPercent val="0"/>
          <c:showBubbleSize val="0"/>
        </c:dLbls>
        <c:marker val="1"/>
        <c:smooth val="0"/>
        <c:axId val="161275264"/>
        <c:axId val="161350784"/>
      </c:lineChart>
      <c:catAx>
        <c:axId val="161275264"/>
        <c:scaling>
          <c:orientation val="minMax"/>
        </c:scaling>
        <c:delete val="0"/>
        <c:axPos val="b"/>
        <c:numFmt formatCode="General" sourceLinked="0"/>
        <c:majorTickMark val="none"/>
        <c:minorTickMark val="none"/>
        <c:tickLblPos val="low"/>
        <c:spPr>
          <a:ln>
            <a:noFill/>
          </a:ln>
        </c:spPr>
        <c:txPr>
          <a:bodyPr rot="-2700000" vert="horz"/>
          <a:lstStyle/>
          <a:p>
            <a:pPr>
              <a:defRPr sz="1050">
                <a:latin typeface="Assistant" panose="00000500000000000000" pitchFamily="2" charset="-79"/>
                <a:cs typeface="Assistant" panose="00000500000000000000" pitchFamily="2" charset="-79"/>
              </a:defRPr>
            </a:pPr>
            <a:endParaRPr lang="he-IL"/>
          </a:p>
        </c:txPr>
        <c:crossAx val="161350784"/>
        <c:crosses val="autoZero"/>
        <c:auto val="1"/>
        <c:lblAlgn val="ctr"/>
        <c:lblOffset val="100"/>
        <c:noMultiLvlLbl val="1"/>
      </c:catAx>
      <c:valAx>
        <c:axId val="161350784"/>
        <c:scaling>
          <c:orientation val="minMax"/>
        </c:scaling>
        <c:delete val="0"/>
        <c:axPos val="l"/>
        <c:majorGridlines>
          <c:spPr>
            <a:ln w="6350">
              <a:solidFill>
                <a:srgbClr val="B4B4B4">
                  <a:alpha val="70000"/>
                </a:srgbClr>
              </a:solidFill>
              <a:prstDash val="dash"/>
            </a:ln>
          </c:spPr>
        </c:majorGridlines>
        <c:numFmt formatCode="#,##0" sourceLinked="0"/>
        <c:majorTickMark val="none"/>
        <c:minorTickMark val="none"/>
        <c:tickLblPos val="nextTo"/>
        <c:spPr>
          <a:ln>
            <a:noFill/>
          </a:ln>
        </c:spPr>
        <c:txPr>
          <a:bodyPr/>
          <a:lstStyle/>
          <a:p>
            <a:pPr>
              <a:defRPr sz="1100">
                <a:latin typeface="Assistant" panose="00000500000000000000" pitchFamily="2" charset="-79"/>
                <a:cs typeface="Assistant" panose="00000500000000000000" pitchFamily="2" charset="-79"/>
              </a:defRPr>
            </a:pPr>
            <a:endParaRPr lang="he-IL"/>
          </a:p>
        </c:txPr>
        <c:crossAx val="161275264"/>
        <c:crosses val="autoZero"/>
        <c:crossBetween val="between"/>
        <c:majorUnit val="100"/>
      </c:valAx>
      <c:spPr>
        <a:solidFill>
          <a:schemeClr val="bg1">
            <a:lumMod val="95000"/>
          </a:schemeClr>
        </a:solidFill>
        <a:ln>
          <a:noFill/>
        </a:ln>
      </c:spPr>
    </c:plotArea>
    <c:legend>
      <c:legendPos val="b"/>
      <c:layout>
        <c:manualLayout>
          <c:xMode val="edge"/>
          <c:yMode val="edge"/>
          <c:x val="0"/>
          <c:y val="0.79225972222222218"/>
          <c:w val="0.85358111111111112"/>
          <c:h val="0.20690046296296297"/>
        </c:manualLayout>
      </c:layout>
      <c:overlay val="0"/>
      <c:spPr>
        <a:ln>
          <a:noFill/>
        </a:ln>
      </c:spPr>
      <c:txPr>
        <a:bodyPr/>
        <a:lstStyle/>
        <a:p>
          <a:pPr>
            <a:defRPr sz="1000">
              <a:latin typeface="Assistant" panose="00000500000000000000" pitchFamily="2" charset="-79"/>
              <a:cs typeface="Assistant" panose="00000500000000000000" pitchFamily="2" charset="-79"/>
            </a:defRPr>
          </a:pPr>
          <a:endParaRPr lang="he-IL"/>
        </a:p>
      </c:txPr>
    </c:legend>
    <c:plotVisOnly val="1"/>
    <c:dispBlanksAs val="gap"/>
    <c:showDLblsOverMax val="0"/>
  </c:chart>
  <c:spPr>
    <a:solidFill>
      <a:schemeClr val="bg1">
        <a:lumMod val="95000"/>
      </a:schemeClr>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ssistant" panose="00000500000000000000" pitchFamily="2" charset="-79"/>
                <a:ea typeface="+mn-ea"/>
                <a:cs typeface="Assistant" panose="00000500000000000000" pitchFamily="2" charset="-79"/>
              </a:defRPr>
            </a:pPr>
            <a:r>
              <a:rPr lang="he-IL" sz="1000">
                <a:solidFill>
                  <a:sysClr val="windowText" lastClr="000000"/>
                </a:solidFill>
                <a:latin typeface="Assistant" panose="00000500000000000000" pitchFamily="2" charset="-79"/>
                <a:cs typeface="Assistant" panose="00000500000000000000" pitchFamily="2" charset="-79"/>
              </a:rPr>
              <a:t>יתרת השקעה</a:t>
            </a:r>
            <a:r>
              <a:rPr lang="he-IL" sz="1000" baseline="0">
                <a:solidFill>
                  <a:sysClr val="windowText" lastClr="000000"/>
                </a:solidFill>
                <a:latin typeface="Assistant" panose="00000500000000000000" pitchFamily="2" charset="-79"/>
                <a:cs typeface="Assistant" panose="00000500000000000000" pitchFamily="2" charset="-79"/>
              </a:rPr>
              <a:t> של תושבי חוץ בתיק ניירות ערך למסחר, לפי מכשיר</a:t>
            </a:r>
            <a:endParaRPr lang="en-US" sz="1000">
              <a:solidFill>
                <a:sysClr val="windowText" lastClr="000000"/>
              </a:solidFill>
              <a:latin typeface="Assistant" panose="00000500000000000000" pitchFamily="2" charset="-79"/>
              <a:cs typeface="Assistant" panose="00000500000000000000" pitchFamily="2" charset="-79"/>
            </a:endParaRPr>
          </a:p>
        </c:rich>
      </c:tx>
      <c:layout>
        <c:manualLayout>
          <c:xMode val="edge"/>
          <c:yMode val="edge"/>
          <c:x val="0.1023340972031444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8.0420391425701815E-2"/>
          <c:y val="0.1726748442159016"/>
          <c:w val="0.88857185663631366"/>
          <c:h val="0.53252538241680836"/>
        </c:manualLayout>
      </c:layout>
      <c:barChart>
        <c:barDir val="col"/>
        <c:grouping val="clustered"/>
        <c:varyColors val="0"/>
        <c:ser>
          <c:idx val="0"/>
          <c:order val="0"/>
          <c:tx>
            <c:strRef>
              <c:f>'נתונים ג''-21'!$A$2</c:f>
              <c:strCache>
                <c:ptCount val="1"/>
                <c:pt idx="0">
                  <c:v>יתרת השקעות במניות</c:v>
                </c:pt>
              </c:strCache>
            </c:strRef>
          </c:tx>
          <c:spPr>
            <a:solidFill>
              <a:srgbClr val="177990"/>
            </a:solidFill>
            <a:ln>
              <a:noFill/>
            </a:ln>
            <a:effectLst/>
          </c:spPr>
          <c:invertIfNegative val="0"/>
          <c:cat>
            <c:strRef>
              <c:extLst>
                <c:ext xmlns:c15="http://schemas.microsoft.com/office/drawing/2012/chart" uri="{02D57815-91ED-43cb-92C2-25804820EDAC}">
                  <c15:fullRef>
                    <c15:sqref>'נתונים ג''-21'!$B$1:$K$1</c15:sqref>
                  </c15:fullRef>
                </c:ext>
              </c:extLst>
              <c:f>'נתונים ג''-21'!$F$1:$K$1</c:f>
              <c:strCache>
                <c:ptCount val="6"/>
                <c:pt idx="0">
                  <c:v>2019</c:v>
                </c:pt>
                <c:pt idx="1">
                  <c:v>2020</c:v>
                </c:pt>
                <c:pt idx="2">
                  <c:v>2021</c:v>
                </c:pt>
                <c:pt idx="3">
                  <c:v>2022</c:v>
                </c:pt>
                <c:pt idx="4">
                  <c:v>2023</c:v>
                </c:pt>
                <c:pt idx="5">
                  <c:v>2024</c:v>
                </c:pt>
              </c:strCache>
            </c:strRef>
          </c:cat>
          <c:val>
            <c:numRef>
              <c:extLst>
                <c:ext xmlns:c15="http://schemas.microsoft.com/office/drawing/2012/chart" uri="{02D57815-91ED-43cb-92C2-25804820EDAC}">
                  <c15:fullRef>
                    <c15:sqref>'נתונים ג''-21'!$B$2:$K$2</c15:sqref>
                  </c15:fullRef>
                </c:ext>
              </c:extLst>
              <c:f>'נתונים ג''-21'!$F$2:$K$2</c:f>
              <c:numCache>
                <c:formatCode>#,##0</c:formatCode>
                <c:ptCount val="6"/>
                <c:pt idx="0">
                  <c:v>79072</c:v>
                </c:pt>
                <c:pt idx="1">
                  <c:v>107458.467</c:v>
                </c:pt>
                <c:pt idx="2">
                  <c:v>169270.56200000001</c:v>
                </c:pt>
                <c:pt idx="3">
                  <c:v>98448.09</c:v>
                </c:pt>
                <c:pt idx="4">
                  <c:v>112000.299</c:v>
                </c:pt>
                <c:pt idx="5">
                  <c:v>152774.42199999999</c:v>
                </c:pt>
              </c:numCache>
            </c:numRef>
          </c:val>
          <c:extLst>
            <c:ext xmlns:c16="http://schemas.microsoft.com/office/drawing/2014/chart" uri="{C3380CC4-5D6E-409C-BE32-E72D297353CC}">
              <c16:uniqueId val="{00000000-A394-4E33-A49D-51C48C939103}"/>
            </c:ext>
          </c:extLst>
        </c:ser>
        <c:ser>
          <c:idx val="1"/>
          <c:order val="1"/>
          <c:tx>
            <c:strRef>
              <c:f>'נתונים ג''-21'!$A$3</c:f>
              <c:strCache>
                <c:ptCount val="1"/>
                <c:pt idx="0">
                  <c:v>יתרת השקעה באג"ח סחירות ממשלתיות ומק"ם</c:v>
                </c:pt>
              </c:strCache>
            </c:strRef>
          </c:tx>
          <c:spPr>
            <a:solidFill>
              <a:srgbClr val="151333"/>
            </a:solidFill>
            <a:ln>
              <a:noFill/>
            </a:ln>
            <a:effectLst/>
          </c:spPr>
          <c:invertIfNegative val="0"/>
          <c:cat>
            <c:strRef>
              <c:extLst>
                <c:ext xmlns:c15="http://schemas.microsoft.com/office/drawing/2012/chart" uri="{02D57815-91ED-43cb-92C2-25804820EDAC}">
                  <c15:fullRef>
                    <c15:sqref>'נתונים ג''-21'!$B$1:$K$1</c15:sqref>
                  </c15:fullRef>
                </c:ext>
              </c:extLst>
              <c:f>'נתונים ג''-21'!$F$1:$K$1</c:f>
              <c:strCache>
                <c:ptCount val="6"/>
                <c:pt idx="0">
                  <c:v>2019</c:v>
                </c:pt>
                <c:pt idx="1">
                  <c:v>2020</c:v>
                </c:pt>
                <c:pt idx="2">
                  <c:v>2021</c:v>
                </c:pt>
                <c:pt idx="3">
                  <c:v>2022</c:v>
                </c:pt>
                <c:pt idx="4">
                  <c:v>2023</c:v>
                </c:pt>
                <c:pt idx="5">
                  <c:v>2024</c:v>
                </c:pt>
              </c:strCache>
            </c:strRef>
          </c:cat>
          <c:val>
            <c:numRef>
              <c:extLst>
                <c:ext xmlns:c15="http://schemas.microsoft.com/office/drawing/2012/chart" uri="{02D57815-91ED-43cb-92C2-25804820EDAC}">
                  <c15:fullRef>
                    <c15:sqref>'נתונים ג''-21'!$B$3:$K$3</c15:sqref>
                  </c15:fullRef>
                </c:ext>
              </c:extLst>
              <c:f>'נתונים ג''-21'!$F$3:$K$3</c:f>
              <c:numCache>
                <c:formatCode>#,##0</c:formatCode>
                <c:ptCount val="6"/>
                <c:pt idx="0">
                  <c:v>32544.829999999998</c:v>
                </c:pt>
                <c:pt idx="1">
                  <c:v>55098.05799999999</c:v>
                </c:pt>
                <c:pt idx="2">
                  <c:v>72118.028999999995</c:v>
                </c:pt>
                <c:pt idx="3">
                  <c:v>69689.277000000002</c:v>
                </c:pt>
                <c:pt idx="4">
                  <c:v>58187.341</c:v>
                </c:pt>
                <c:pt idx="5">
                  <c:v>56228.235999999997</c:v>
                </c:pt>
              </c:numCache>
            </c:numRef>
          </c:val>
          <c:extLst>
            <c:ext xmlns:c16="http://schemas.microsoft.com/office/drawing/2014/chart" uri="{C3380CC4-5D6E-409C-BE32-E72D297353CC}">
              <c16:uniqueId val="{00000001-A394-4E33-A49D-51C48C939103}"/>
            </c:ext>
          </c:extLst>
        </c:ser>
        <c:ser>
          <c:idx val="2"/>
          <c:order val="2"/>
          <c:tx>
            <c:strRef>
              <c:f>'נתונים ג''-21'!$A$4</c:f>
              <c:strCache>
                <c:ptCount val="1"/>
                <c:pt idx="0">
                  <c:v>יתרת השקעה באג"ח סחירות פרטיות</c:v>
                </c:pt>
              </c:strCache>
            </c:strRef>
          </c:tx>
          <c:spPr>
            <a:solidFill>
              <a:schemeClr val="accent1">
                <a:lumMod val="60000"/>
                <a:lumOff val="40000"/>
              </a:schemeClr>
            </a:solidFill>
            <a:ln>
              <a:noFill/>
            </a:ln>
            <a:effectLst/>
          </c:spPr>
          <c:invertIfNegative val="0"/>
          <c:cat>
            <c:strRef>
              <c:extLst>
                <c:ext xmlns:c15="http://schemas.microsoft.com/office/drawing/2012/chart" uri="{02D57815-91ED-43cb-92C2-25804820EDAC}">
                  <c15:fullRef>
                    <c15:sqref>'נתונים ג''-21'!$B$1:$K$1</c15:sqref>
                  </c15:fullRef>
                </c:ext>
              </c:extLst>
              <c:f>'נתונים ג''-21'!$F$1:$K$1</c:f>
              <c:strCache>
                <c:ptCount val="6"/>
                <c:pt idx="0">
                  <c:v>2019</c:v>
                </c:pt>
                <c:pt idx="1">
                  <c:v>2020</c:v>
                </c:pt>
                <c:pt idx="2">
                  <c:v>2021</c:v>
                </c:pt>
                <c:pt idx="3">
                  <c:v>2022</c:v>
                </c:pt>
                <c:pt idx="4">
                  <c:v>2023</c:v>
                </c:pt>
                <c:pt idx="5">
                  <c:v>2024</c:v>
                </c:pt>
              </c:strCache>
            </c:strRef>
          </c:cat>
          <c:val>
            <c:numRef>
              <c:extLst>
                <c:ext xmlns:c15="http://schemas.microsoft.com/office/drawing/2012/chart" uri="{02D57815-91ED-43cb-92C2-25804820EDAC}">
                  <c15:fullRef>
                    <c15:sqref>'נתונים ג''-21'!$B$4:$K$4</c15:sqref>
                  </c15:fullRef>
                </c:ext>
              </c:extLst>
              <c:f>'נתונים ג''-21'!$F$4:$K$4</c:f>
              <c:numCache>
                <c:formatCode>#,##0</c:formatCode>
                <c:ptCount val="6"/>
                <c:pt idx="0">
                  <c:v>6694.692</c:v>
                </c:pt>
                <c:pt idx="1">
                  <c:v>10310.998</c:v>
                </c:pt>
                <c:pt idx="2">
                  <c:v>13074.805</c:v>
                </c:pt>
                <c:pt idx="3">
                  <c:v>13171.429</c:v>
                </c:pt>
                <c:pt idx="4">
                  <c:v>12756.02</c:v>
                </c:pt>
                <c:pt idx="5">
                  <c:v>9772.0010000000002</c:v>
                </c:pt>
              </c:numCache>
            </c:numRef>
          </c:val>
          <c:extLst>
            <c:ext xmlns:c16="http://schemas.microsoft.com/office/drawing/2014/chart" uri="{C3380CC4-5D6E-409C-BE32-E72D297353CC}">
              <c16:uniqueId val="{00000002-A394-4E33-A49D-51C48C939103}"/>
            </c:ext>
          </c:extLst>
        </c:ser>
        <c:dLbls>
          <c:showLegendKey val="0"/>
          <c:showVal val="0"/>
          <c:showCatName val="0"/>
          <c:showSerName val="0"/>
          <c:showPercent val="0"/>
          <c:showBubbleSize val="0"/>
        </c:dLbls>
        <c:gapWidth val="50"/>
        <c:overlap val="-27"/>
        <c:axId val="949349304"/>
        <c:axId val="949348320"/>
      </c:barChart>
      <c:catAx>
        <c:axId val="949349304"/>
        <c:scaling>
          <c:orientation val="minMax"/>
        </c:scaling>
        <c:delete val="0"/>
        <c:axPos val="b"/>
        <c:numFmt formatCode="General" sourceLinked="1"/>
        <c:majorTickMark val="out"/>
        <c:minorTickMark val="none"/>
        <c:tickLblPos val="low"/>
        <c:spPr>
          <a:noFill/>
          <a:ln w="9525" cap="flat" cmpd="sng" algn="ctr">
            <a:solidFill>
              <a:schemeClr val="bg1">
                <a:lumMod val="6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949348320"/>
        <c:crosses val="autoZero"/>
        <c:auto val="1"/>
        <c:lblAlgn val="ctr"/>
        <c:lblOffset val="100"/>
        <c:noMultiLvlLbl val="0"/>
      </c:catAx>
      <c:valAx>
        <c:axId val="949348320"/>
        <c:scaling>
          <c:orientation val="minMax"/>
          <c:max val="180000"/>
        </c:scaling>
        <c:delete val="0"/>
        <c:axPos val="l"/>
        <c:majorGridlines>
          <c:spPr>
            <a:ln w="6350" cap="flat" cmpd="sng" algn="ctr">
              <a:solidFill>
                <a:srgbClr val="E0E5E8"/>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949349304"/>
        <c:crosses val="autoZero"/>
        <c:crossBetween val="between"/>
        <c:majorUnit val="40000"/>
        <c:dispUnits>
          <c:builtInUnit val="thousands"/>
        </c:dispUnits>
      </c:valAx>
      <c:spPr>
        <a:noFill/>
        <a:ln>
          <a:noFill/>
        </a:ln>
        <a:effectLst/>
      </c:spPr>
    </c:plotArea>
    <c:legend>
      <c:legendPos val="b"/>
      <c:layout>
        <c:manualLayout>
          <c:xMode val="edge"/>
          <c:yMode val="edge"/>
          <c:x val="0"/>
          <c:y val="0.84000549629833199"/>
          <c:w val="1"/>
          <c:h val="0.1527215380450140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a:pPr>
      <a:endParaRPr lang="he-I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ssistant" panose="00000500000000000000" pitchFamily="2" charset="-79"/>
                <a:ea typeface="+mn-ea"/>
                <a:cs typeface="Assistant" panose="00000500000000000000" pitchFamily="2" charset="-79"/>
              </a:defRPr>
            </a:pPr>
            <a:r>
              <a:rPr lang="he-IL" sz="1000">
                <a:solidFill>
                  <a:sysClr val="windowText" lastClr="000000"/>
                </a:solidFill>
                <a:latin typeface="Assistant" panose="00000500000000000000" pitchFamily="2" charset="-79"/>
                <a:cs typeface="Assistant" panose="00000500000000000000" pitchFamily="2" charset="-79"/>
              </a:rPr>
              <a:t>גורמי שינוי ביתרת</a:t>
            </a:r>
            <a:r>
              <a:rPr lang="he-IL" sz="1000" baseline="0">
                <a:solidFill>
                  <a:sysClr val="windowText" lastClr="000000"/>
                </a:solidFill>
                <a:latin typeface="Assistant" panose="00000500000000000000" pitchFamily="2" charset="-79"/>
                <a:cs typeface="Assistant" panose="00000500000000000000" pitchFamily="2" charset="-79"/>
              </a:rPr>
              <a:t> ההשקעות של תושבי חוץ בתיק ניירות ערך למסחר</a:t>
            </a:r>
            <a:endParaRPr lang="en-US" sz="1000">
              <a:solidFill>
                <a:sysClr val="windowText" lastClr="000000"/>
              </a:solidFill>
              <a:latin typeface="Assistant" panose="00000500000000000000" pitchFamily="2" charset="-79"/>
              <a:cs typeface="Assistant" panose="00000500000000000000" pitchFamily="2" charset="-79"/>
            </a:endParaRPr>
          </a:p>
        </c:rich>
      </c:tx>
      <c:layout>
        <c:manualLayout>
          <c:xMode val="edge"/>
          <c:yMode val="edge"/>
          <c:x val="0.14190287508073005"/>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0.21163976027269218"/>
          <c:y val="0.20027129326988288"/>
          <c:w val="0.71479485684766275"/>
          <c:h val="0.50906658391602544"/>
        </c:manualLayout>
      </c:layout>
      <c:barChart>
        <c:barDir val="col"/>
        <c:grouping val="stacked"/>
        <c:varyColors val="0"/>
        <c:ser>
          <c:idx val="1"/>
          <c:order val="0"/>
          <c:tx>
            <c:strRef>
              <c:f>'נתונים ג''-21'!$A$10</c:f>
              <c:strCache>
                <c:ptCount val="1"/>
                <c:pt idx="0">
                  <c:v>השקעות נטו</c:v>
                </c:pt>
              </c:strCache>
            </c:strRef>
          </c:tx>
          <c:spPr>
            <a:solidFill>
              <a:srgbClr val="585590"/>
            </a:solidFill>
            <a:ln>
              <a:noFill/>
            </a:ln>
            <a:effectLst/>
          </c:spPr>
          <c:invertIfNegative val="0"/>
          <c:cat>
            <c:strRef>
              <c:extLst>
                <c:ext xmlns:c15="http://schemas.microsoft.com/office/drawing/2012/chart" uri="{02D57815-91ED-43cb-92C2-25804820EDAC}">
                  <c15:fullRef>
                    <c15:sqref>'נתונים ג''-21'!$B$9:$K$9</c15:sqref>
                  </c15:fullRef>
                </c:ext>
              </c:extLst>
              <c:f>'נתונים ג''-21'!$F$9:$K$9</c:f>
              <c:strCache>
                <c:ptCount val="6"/>
                <c:pt idx="0">
                  <c:v>2019</c:v>
                </c:pt>
                <c:pt idx="1">
                  <c:v>2020</c:v>
                </c:pt>
                <c:pt idx="2">
                  <c:v>2021</c:v>
                </c:pt>
                <c:pt idx="3">
                  <c:v>2022</c:v>
                </c:pt>
                <c:pt idx="4">
                  <c:v>2023</c:v>
                </c:pt>
                <c:pt idx="5">
                  <c:v>2024</c:v>
                </c:pt>
              </c:strCache>
            </c:strRef>
          </c:cat>
          <c:val>
            <c:numRef>
              <c:extLst>
                <c:ext xmlns:c15="http://schemas.microsoft.com/office/drawing/2012/chart" uri="{02D57815-91ED-43cb-92C2-25804820EDAC}">
                  <c15:fullRef>
                    <c15:sqref>'נתונים ג''-21'!$B$10:$K$10</c15:sqref>
                  </c15:fullRef>
                </c:ext>
              </c:extLst>
              <c:f>'נתונים ג''-21'!$F$10:$K$10</c:f>
              <c:numCache>
                <c:formatCode>#,##0</c:formatCode>
                <c:ptCount val="6"/>
                <c:pt idx="0">
                  <c:v>-25.946999999999999</c:v>
                </c:pt>
                <c:pt idx="1">
                  <c:v>18886.454000000002</c:v>
                </c:pt>
                <c:pt idx="2">
                  <c:v>30476.182000000001</c:v>
                </c:pt>
                <c:pt idx="3">
                  <c:v>4259.54</c:v>
                </c:pt>
                <c:pt idx="4">
                  <c:v>-11082.135</c:v>
                </c:pt>
                <c:pt idx="5">
                  <c:v>2026.4749999999999</c:v>
                </c:pt>
              </c:numCache>
            </c:numRef>
          </c:val>
          <c:extLst>
            <c:ext xmlns:c16="http://schemas.microsoft.com/office/drawing/2014/chart" uri="{C3380CC4-5D6E-409C-BE32-E72D297353CC}">
              <c16:uniqueId val="{00000000-EDA7-4228-BC03-74E5DA80820D}"/>
            </c:ext>
          </c:extLst>
        </c:ser>
        <c:ser>
          <c:idx val="2"/>
          <c:order val="1"/>
          <c:tx>
            <c:strRef>
              <c:f>'נתונים ג''-21'!$A$11</c:f>
              <c:strCache>
                <c:ptCount val="1"/>
                <c:pt idx="0">
                  <c:v>שינויי מחיר</c:v>
                </c:pt>
              </c:strCache>
            </c:strRef>
          </c:tx>
          <c:spPr>
            <a:solidFill>
              <a:srgbClr val="BFBFBF"/>
            </a:solidFill>
            <a:ln>
              <a:noFill/>
            </a:ln>
            <a:effectLst/>
          </c:spPr>
          <c:invertIfNegative val="0"/>
          <c:cat>
            <c:strRef>
              <c:extLst>
                <c:ext xmlns:c15="http://schemas.microsoft.com/office/drawing/2012/chart" uri="{02D57815-91ED-43cb-92C2-25804820EDAC}">
                  <c15:fullRef>
                    <c15:sqref>'נתונים ג''-21'!$B$9:$K$9</c15:sqref>
                  </c15:fullRef>
                </c:ext>
              </c:extLst>
              <c:f>'נתונים ג''-21'!$F$9:$K$9</c:f>
              <c:strCache>
                <c:ptCount val="6"/>
                <c:pt idx="0">
                  <c:v>2019</c:v>
                </c:pt>
                <c:pt idx="1">
                  <c:v>2020</c:v>
                </c:pt>
                <c:pt idx="2">
                  <c:v>2021</c:v>
                </c:pt>
                <c:pt idx="3">
                  <c:v>2022</c:v>
                </c:pt>
                <c:pt idx="4">
                  <c:v>2023</c:v>
                </c:pt>
                <c:pt idx="5">
                  <c:v>2024</c:v>
                </c:pt>
              </c:strCache>
            </c:strRef>
          </c:cat>
          <c:val>
            <c:numRef>
              <c:extLst>
                <c:ext xmlns:c15="http://schemas.microsoft.com/office/drawing/2012/chart" uri="{02D57815-91ED-43cb-92C2-25804820EDAC}">
                  <c15:fullRef>
                    <c15:sqref>'נתונים ג''-21'!$B$11:$K$11</c15:sqref>
                  </c15:fullRef>
                </c:ext>
              </c:extLst>
              <c:f>'נתונים ג''-21'!$F$11:$K$11</c:f>
              <c:numCache>
                <c:formatCode>#,##0</c:formatCode>
                <c:ptCount val="6"/>
                <c:pt idx="0">
                  <c:v>7750.9709999999995</c:v>
                </c:pt>
                <c:pt idx="1">
                  <c:v>20563.300999999999</c:v>
                </c:pt>
                <c:pt idx="2">
                  <c:v>5793.3</c:v>
                </c:pt>
                <c:pt idx="3">
                  <c:v>-51005.180999999997</c:v>
                </c:pt>
                <c:pt idx="4">
                  <c:v>10399.384</c:v>
                </c:pt>
                <c:pt idx="5">
                  <c:v>37182.955999999998</c:v>
                </c:pt>
              </c:numCache>
            </c:numRef>
          </c:val>
          <c:extLst>
            <c:ext xmlns:c16="http://schemas.microsoft.com/office/drawing/2014/chart" uri="{C3380CC4-5D6E-409C-BE32-E72D297353CC}">
              <c16:uniqueId val="{00000001-EDA7-4228-BC03-74E5DA80820D}"/>
            </c:ext>
          </c:extLst>
        </c:ser>
        <c:ser>
          <c:idx val="3"/>
          <c:order val="2"/>
          <c:tx>
            <c:strRef>
              <c:f>'נתונים ג''-21'!$A$12</c:f>
              <c:strCache>
                <c:ptCount val="1"/>
                <c:pt idx="0">
                  <c:v>הפרשי שער</c:v>
                </c:pt>
              </c:strCache>
            </c:strRef>
          </c:tx>
          <c:spPr>
            <a:solidFill>
              <a:srgbClr val="ABAAC7"/>
            </a:solidFill>
            <a:ln>
              <a:noFill/>
            </a:ln>
            <a:effectLst/>
          </c:spPr>
          <c:invertIfNegative val="0"/>
          <c:cat>
            <c:strRef>
              <c:extLst>
                <c:ext xmlns:c15="http://schemas.microsoft.com/office/drawing/2012/chart" uri="{02D57815-91ED-43cb-92C2-25804820EDAC}">
                  <c15:fullRef>
                    <c15:sqref>'נתונים ג''-21'!$B$9:$K$9</c15:sqref>
                  </c15:fullRef>
                </c:ext>
              </c:extLst>
              <c:f>'נתונים ג''-21'!$F$9:$K$9</c:f>
              <c:strCache>
                <c:ptCount val="6"/>
                <c:pt idx="0">
                  <c:v>2019</c:v>
                </c:pt>
                <c:pt idx="1">
                  <c:v>2020</c:v>
                </c:pt>
                <c:pt idx="2">
                  <c:v>2021</c:v>
                </c:pt>
                <c:pt idx="3">
                  <c:v>2022</c:v>
                </c:pt>
                <c:pt idx="4">
                  <c:v>2023</c:v>
                </c:pt>
                <c:pt idx="5">
                  <c:v>2024</c:v>
                </c:pt>
              </c:strCache>
            </c:strRef>
          </c:cat>
          <c:val>
            <c:numRef>
              <c:extLst>
                <c:ext xmlns:c15="http://schemas.microsoft.com/office/drawing/2012/chart" uri="{02D57815-91ED-43cb-92C2-25804820EDAC}">
                  <c15:fullRef>
                    <c15:sqref>'נתונים ג''-21'!$B$12:$K$12</c15:sqref>
                  </c15:fullRef>
                </c:ext>
              </c:extLst>
              <c:f>'נתונים ג''-21'!$F$12:$K$12</c:f>
              <c:numCache>
                <c:formatCode>#,##0</c:formatCode>
                <c:ptCount val="6"/>
                <c:pt idx="0">
                  <c:v>2148.2779999999998</c:v>
                </c:pt>
                <c:pt idx="1">
                  <c:v>3485.152</c:v>
                </c:pt>
                <c:pt idx="2">
                  <c:v>1812.39</c:v>
                </c:pt>
                <c:pt idx="3">
                  <c:v>-9446.1740000000009</c:v>
                </c:pt>
                <c:pt idx="4">
                  <c:v>-1902.3820000000001</c:v>
                </c:pt>
                <c:pt idx="5">
                  <c:v>-1221.644</c:v>
                </c:pt>
              </c:numCache>
            </c:numRef>
          </c:val>
          <c:extLst>
            <c:ext xmlns:c16="http://schemas.microsoft.com/office/drawing/2014/chart" uri="{C3380CC4-5D6E-409C-BE32-E72D297353CC}">
              <c16:uniqueId val="{00000002-EDA7-4228-BC03-74E5DA80820D}"/>
            </c:ext>
          </c:extLst>
        </c:ser>
        <c:dLbls>
          <c:showLegendKey val="0"/>
          <c:showVal val="0"/>
          <c:showCatName val="0"/>
          <c:showSerName val="0"/>
          <c:showPercent val="0"/>
          <c:showBubbleSize val="0"/>
        </c:dLbls>
        <c:gapWidth val="50"/>
        <c:overlap val="100"/>
        <c:axId val="917749176"/>
        <c:axId val="917745568"/>
      </c:barChart>
      <c:catAx>
        <c:axId val="917749176"/>
        <c:scaling>
          <c:orientation val="minMax"/>
        </c:scaling>
        <c:delete val="0"/>
        <c:axPos val="b"/>
        <c:numFmt formatCode="General" sourceLinked="1"/>
        <c:majorTickMark val="out"/>
        <c:minorTickMark val="none"/>
        <c:tickLblPos val="low"/>
        <c:spPr>
          <a:noFill/>
          <a:ln w="9525" cap="flat" cmpd="sng" algn="ctr">
            <a:solidFill>
              <a:schemeClr val="bg1">
                <a:lumMod val="6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917745568"/>
        <c:crosses val="autoZero"/>
        <c:auto val="1"/>
        <c:lblAlgn val="ctr"/>
        <c:lblOffset val="100"/>
        <c:noMultiLvlLbl val="0"/>
      </c:catAx>
      <c:valAx>
        <c:axId val="917745568"/>
        <c:scaling>
          <c:orientation val="minMax"/>
          <c:max val="40000"/>
          <c:min val="-60000"/>
        </c:scaling>
        <c:delete val="0"/>
        <c:axPos val="l"/>
        <c:majorGridlines>
          <c:spPr>
            <a:ln w="6350" cap="flat" cmpd="sng" algn="ctr">
              <a:solidFill>
                <a:srgbClr val="E0E5E8"/>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917749176"/>
        <c:crosses val="autoZero"/>
        <c:crossBetween val="between"/>
        <c:dispUnits>
          <c:builtInUnit val="thousands"/>
        </c:dispUnits>
      </c:valAx>
      <c:spPr>
        <a:noFill/>
        <a:ln w="6350">
          <a:solidFill>
            <a:srgbClr val="F2F2F2"/>
          </a:solidFill>
          <a:prstDash val="dash"/>
        </a:ln>
        <a:effectLst/>
      </c:spPr>
    </c:plotArea>
    <c:legend>
      <c:legendPos val="b"/>
      <c:layout>
        <c:manualLayout>
          <c:xMode val="edge"/>
          <c:yMode val="edge"/>
          <c:x val="8.8524906121198052E-2"/>
          <c:y val="0.8254521399650292"/>
          <c:w val="0.91147509387880199"/>
          <c:h val="0.1462293022745896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a:pPr>
      <a:endParaRPr lang="he-I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53888888888894E-2"/>
          <c:y val="4.2289351851851849E-2"/>
          <c:w val="0.90702606721294776"/>
          <c:h val="0.75707814814814811"/>
        </c:manualLayout>
      </c:layout>
      <c:barChart>
        <c:barDir val="col"/>
        <c:grouping val="stacked"/>
        <c:varyColors val="0"/>
        <c:ser>
          <c:idx val="1"/>
          <c:order val="1"/>
          <c:tx>
            <c:strRef>
              <c:f>'נתונים ג''-22'!$A$14</c:f>
              <c:strCache>
                <c:ptCount val="1"/>
                <c:pt idx="0">
                  <c:v>מניות</c:v>
                </c:pt>
              </c:strCache>
            </c:strRef>
          </c:tx>
          <c:spPr>
            <a:solidFill>
              <a:srgbClr val="BFBFBF"/>
            </a:solidFill>
            <a:ln>
              <a:noFill/>
            </a:ln>
            <a:effectLst/>
          </c:spPr>
          <c:invertIfNegative val="0"/>
          <c:cat>
            <c:strRef>
              <c:f>'נתונים ג''-22'!$B$12:$Y$12</c:f>
              <c:strCache>
                <c:ptCount val="24"/>
                <c:pt idx="0">
                  <c:v>Q1 </c:v>
                </c:pt>
                <c:pt idx="1">
                  <c:v>Q2 </c:v>
                </c:pt>
                <c:pt idx="2">
                  <c:v>Q3</c:v>
                </c:pt>
                <c:pt idx="3">
                  <c:v>Q4 </c:v>
                </c:pt>
                <c:pt idx="4">
                  <c:v>Q1 </c:v>
                </c:pt>
                <c:pt idx="5">
                  <c:v>Q2 </c:v>
                </c:pt>
                <c:pt idx="6">
                  <c:v>Q3 </c:v>
                </c:pt>
                <c:pt idx="7">
                  <c:v>Q4 </c:v>
                </c:pt>
                <c:pt idx="8">
                  <c:v>Q1 </c:v>
                </c:pt>
                <c:pt idx="9">
                  <c:v>Q2 </c:v>
                </c:pt>
                <c:pt idx="10">
                  <c:v>Q3 </c:v>
                </c:pt>
                <c:pt idx="11">
                  <c:v>Q4 </c:v>
                </c:pt>
                <c:pt idx="12">
                  <c:v>Q1 </c:v>
                </c:pt>
                <c:pt idx="13">
                  <c:v>Q2 </c:v>
                </c:pt>
                <c:pt idx="14">
                  <c:v>Q3</c:v>
                </c:pt>
                <c:pt idx="15">
                  <c:v>Q4 </c:v>
                </c:pt>
                <c:pt idx="16">
                  <c:v>Q1 </c:v>
                </c:pt>
                <c:pt idx="17">
                  <c:v>Q2 </c:v>
                </c:pt>
                <c:pt idx="18">
                  <c:v>Q3 </c:v>
                </c:pt>
                <c:pt idx="19">
                  <c:v>Q4 </c:v>
                </c:pt>
                <c:pt idx="20">
                  <c:v>Q1 </c:v>
                </c:pt>
                <c:pt idx="21">
                  <c:v>Q2 </c:v>
                </c:pt>
                <c:pt idx="22">
                  <c:v>Q3 </c:v>
                </c:pt>
                <c:pt idx="23">
                  <c:v>Q4</c:v>
                </c:pt>
              </c:strCache>
            </c:strRef>
          </c:cat>
          <c:val>
            <c:numRef>
              <c:f>'נתונים ג''-22'!$B$14:$Y$14</c:f>
              <c:numCache>
                <c:formatCode>#,##0</c:formatCode>
                <c:ptCount val="24"/>
                <c:pt idx="0">
                  <c:v>-1740</c:v>
                </c:pt>
                <c:pt idx="1">
                  <c:v>-385</c:v>
                </c:pt>
                <c:pt idx="2">
                  <c:v>-855</c:v>
                </c:pt>
                <c:pt idx="3">
                  <c:v>-190</c:v>
                </c:pt>
                <c:pt idx="4">
                  <c:v>376</c:v>
                </c:pt>
                <c:pt idx="5">
                  <c:v>-6156</c:v>
                </c:pt>
                <c:pt idx="6">
                  <c:v>-177</c:v>
                </c:pt>
                <c:pt idx="7">
                  <c:v>309</c:v>
                </c:pt>
                <c:pt idx="8">
                  <c:v>3087</c:v>
                </c:pt>
                <c:pt idx="9">
                  <c:v>3861</c:v>
                </c:pt>
                <c:pt idx="10">
                  <c:v>1787</c:v>
                </c:pt>
                <c:pt idx="11">
                  <c:v>2235</c:v>
                </c:pt>
                <c:pt idx="12">
                  <c:v>2211</c:v>
                </c:pt>
                <c:pt idx="13">
                  <c:v>699</c:v>
                </c:pt>
                <c:pt idx="14">
                  <c:v>586</c:v>
                </c:pt>
                <c:pt idx="15">
                  <c:v>-2808</c:v>
                </c:pt>
                <c:pt idx="16">
                  <c:v>752</c:v>
                </c:pt>
                <c:pt idx="17">
                  <c:v>-674</c:v>
                </c:pt>
                <c:pt idx="18">
                  <c:v>42</c:v>
                </c:pt>
                <c:pt idx="19">
                  <c:v>-337</c:v>
                </c:pt>
                <c:pt idx="20">
                  <c:v>1544.415</c:v>
                </c:pt>
                <c:pt idx="21">
                  <c:v>606.77</c:v>
                </c:pt>
                <c:pt idx="22">
                  <c:v>786.18299999999999</c:v>
                </c:pt>
                <c:pt idx="23">
                  <c:v>2754.0810000000001</c:v>
                </c:pt>
              </c:numCache>
            </c:numRef>
          </c:val>
          <c:extLst>
            <c:ext xmlns:c16="http://schemas.microsoft.com/office/drawing/2014/chart" uri="{C3380CC4-5D6E-409C-BE32-E72D297353CC}">
              <c16:uniqueId val="{00000000-6349-4D54-B645-17C6B1982020}"/>
            </c:ext>
          </c:extLst>
        </c:ser>
        <c:ser>
          <c:idx val="2"/>
          <c:order val="2"/>
          <c:tx>
            <c:strRef>
              <c:f>'נתונים ג''-22'!$A$15</c:f>
              <c:strCache>
                <c:ptCount val="1"/>
                <c:pt idx="0">
                  <c:v>אג"ח ממשלתיות ומק"ם</c:v>
                </c:pt>
              </c:strCache>
            </c:strRef>
          </c:tx>
          <c:spPr>
            <a:solidFill>
              <a:srgbClr val="177990"/>
            </a:solidFill>
            <a:ln>
              <a:noFill/>
            </a:ln>
            <a:effectLst/>
          </c:spPr>
          <c:invertIfNegative val="0"/>
          <c:cat>
            <c:strRef>
              <c:f>'נתונים ג''-22'!$B$12:$Y$12</c:f>
              <c:strCache>
                <c:ptCount val="24"/>
                <c:pt idx="0">
                  <c:v>Q1 </c:v>
                </c:pt>
                <c:pt idx="1">
                  <c:v>Q2 </c:v>
                </c:pt>
                <c:pt idx="2">
                  <c:v>Q3</c:v>
                </c:pt>
                <c:pt idx="3">
                  <c:v>Q4 </c:v>
                </c:pt>
                <c:pt idx="4">
                  <c:v>Q1 </c:v>
                </c:pt>
                <c:pt idx="5">
                  <c:v>Q2 </c:v>
                </c:pt>
                <c:pt idx="6">
                  <c:v>Q3 </c:v>
                </c:pt>
                <c:pt idx="7">
                  <c:v>Q4 </c:v>
                </c:pt>
                <c:pt idx="8">
                  <c:v>Q1 </c:v>
                </c:pt>
                <c:pt idx="9">
                  <c:v>Q2 </c:v>
                </c:pt>
                <c:pt idx="10">
                  <c:v>Q3 </c:v>
                </c:pt>
                <c:pt idx="11">
                  <c:v>Q4 </c:v>
                </c:pt>
                <c:pt idx="12">
                  <c:v>Q1 </c:v>
                </c:pt>
                <c:pt idx="13">
                  <c:v>Q2 </c:v>
                </c:pt>
                <c:pt idx="14">
                  <c:v>Q3</c:v>
                </c:pt>
                <c:pt idx="15">
                  <c:v>Q4 </c:v>
                </c:pt>
                <c:pt idx="16">
                  <c:v>Q1 </c:v>
                </c:pt>
                <c:pt idx="17">
                  <c:v>Q2 </c:v>
                </c:pt>
                <c:pt idx="18">
                  <c:v>Q3 </c:v>
                </c:pt>
                <c:pt idx="19">
                  <c:v>Q4 </c:v>
                </c:pt>
                <c:pt idx="20">
                  <c:v>Q1 </c:v>
                </c:pt>
                <c:pt idx="21">
                  <c:v>Q2 </c:v>
                </c:pt>
                <c:pt idx="22">
                  <c:v>Q3 </c:v>
                </c:pt>
                <c:pt idx="23">
                  <c:v>Q4</c:v>
                </c:pt>
              </c:strCache>
            </c:strRef>
          </c:cat>
          <c:val>
            <c:numRef>
              <c:f>'נתונים ג''-22'!$B$15:$Y$15</c:f>
              <c:numCache>
                <c:formatCode>#,##0</c:formatCode>
                <c:ptCount val="24"/>
                <c:pt idx="0">
                  <c:v>699</c:v>
                </c:pt>
                <c:pt idx="1">
                  <c:v>-1550</c:v>
                </c:pt>
                <c:pt idx="2">
                  <c:v>2110</c:v>
                </c:pt>
                <c:pt idx="3">
                  <c:v>873</c:v>
                </c:pt>
                <c:pt idx="4">
                  <c:v>3241</c:v>
                </c:pt>
                <c:pt idx="5">
                  <c:v>12419</c:v>
                </c:pt>
                <c:pt idx="6">
                  <c:v>4493</c:v>
                </c:pt>
                <c:pt idx="7">
                  <c:v>526</c:v>
                </c:pt>
                <c:pt idx="8">
                  <c:v>12689</c:v>
                </c:pt>
                <c:pt idx="9">
                  <c:v>-6</c:v>
                </c:pt>
                <c:pt idx="10">
                  <c:v>486</c:v>
                </c:pt>
                <c:pt idx="11">
                  <c:v>3305</c:v>
                </c:pt>
                <c:pt idx="12">
                  <c:v>-22</c:v>
                </c:pt>
                <c:pt idx="13">
                  <c:v>4842</c:v>
                </c:pt>
                <c:pt idx="14">
                  <c:v>-965</c:v>
                </c:pt>
                <c:pt idx="15">
                  <c:v>-378</c:v>
                </c:pt>
                <c:pt idx="16">
                  <c:v>-3609</c:v>
                </c:pt>
                <c:pt idx="17">
                  <c:v>6</c:v>
                </c:pt>
                <c:pt idx="18">
                  <c:v>-2172</c:v>
                </c:pt>
                <c:pt idx="19">
                  <c:v>-5504</c:v>
                </c:pt>
                <c:pt idx="20">
                  <c:v>-6744.2179999999998</c:v>
                </c:pt>
                <c:pt idx="21">
                  <c:v>127.86</c:v>
                </c:pt>
                <c:pt idx="22">
                  <c:v>3109.3910000000001</c:v>
                </c:pt>
                <c:pt idx="23">
                  <c:v>516.15099999999995</c:v>
                </c:pt>
              </c:numCache>
            </c:numRef>
          </c:val>
          <c:extLst>
            <c:ext xmlns:c16="http://schemas.microsoft.com/office/drawing/2014/chart" uri="{C3380CC4-5D6E-409C-BE32-E72D297353CC}">
              <c16:uniqueId val="{00000001-6349-4D54-B645-17C6B1982020}"/>
            </c:ext>
          </c:extLst>
        </c:ser>
        <c:ser>
          <c:idx val="3"/>
          <c:order val="3"/>
          <c:tx>
            <c:strRef>
              <c:f>'נתונים ג''-22'!$A$16</c:f>
              <c:strCache>
                <c:ptCount val="1"/>
                <c:pt idx="0">
                  <c:v>אג"ח פרטיות</c:v>
                </c:pt>
              </c:strCache>
            </c:strRef>
          </c:tx>
          <c:spPr>
            <a:solidFill>
              <a:srgbClr val="28B6C7"/>
            </a:solidFill>
            <a:ln>
              <a:noFill/>
            </a:ln>
            <a:effectLst/>
          </c:spPr>
          <c:invertIfNegative val="0"/>
          <c:cat>
            <c:strRef>
              <c:f>'נתונים ג''-22'!$B$12:$Y$12</c:f>
              <c:strCache>
                <c:ptCount val="24"/>
                <c:pt idx="0">
                  <c:v>Q1 </c:v>
                </c:pt>
                <c:pt idx="1">
                  <c:v>Q2 </c:v>
                </c:pt>
                <c:pt idx="2">
                  <c:v>Q3</c:v>
                </c:pt>
                <c:pt idx="3">
                  <c:v>Q4 </c:v>
                </c:pt>
                <c:pt idx="4">
                  <c:v>Q1 </c:v>
                </c:pt>
                <c:pt idx="5">
                  <c:v>Q2 </c:v>
                </c:pt>
                <c:pt idx="6">
                  <c:v>Q3 </c:v>
                </c:pt>
                <c:pt idx="7">
                  <c:v>Q4 </c:v>
                </c:pt>
                <c:pt idx="8">
                  <c:v>Q1 </c:v>
                </c:pt>
                <c:pt idx="9">
                  <c:v>Q2 </c:v>
                </c:pt>
                <c:pt idx="10">
                  <c:v>Q3 </c:v>
                </c:pt>
                <c:pt idx="11">
                  <c:v>Q4 </c:v>
                </c:pt>
                <c:pt idx="12">
                  <c:v>Q1 </c:v>
                </c:pt>
                <c:pt idx="13">
                  <c:v>Q2 </c:v>
                </c:pt>
                <c:pt idx="14">
                  <c:v>Q3</c:v>
                </c:pt>
                <c:pt idx="15">
                  <c:v>Q4 </c:v>
                </c:pt>
                <c:pt idx="16">
                  <c:v>Q1 </c:v>
                </c:pt>
                <c:pt idx="17">
                  <c:v>Q2 </c:v>
                </c:pt>
                <c:pt idx="18">
                  <c:v>Q3 </c:v>
                </c:pt>
                <c:pt idx="19">
                  <c:v>Q4 </c:v>
                </c:pt>
                <c:pt idx="20">
                  <c:v>Q1 </c:v>
                </c:pt>
                <c:pt idx="21">
                  <c:v>Q2 </c:v>
                </c:pt>
                <c:pt idx="22">
                  <c:v>Q3 </c:v>
                </c:pt>
                <c:pt idx="23">
                  <c:v>Q4</c:v>
                </c:pt>
              </c:strCache>
            </c:strRef>
          </c:cat>
          <c:val>
            <c:numRef>
              <c:f>'נתונים ג''-22'!$B$16:$Y$16</c:f>
              <c:numCache>
                <c:formatCode>#,##0</c:formatCode>
                <c:ptCount val="24"/>
                <c:pt idx="0">
                  <c:v>294</c:v>
                </c:pt>
                <c:pt idx="1">
                  <c:v>223</c:v>
                </c:pt>
                <c:pt idx="2">
                  <c:v>83</c:v>
                </c:pt>
                <c:pt idx="3">
                  <c:v>413</c:v>
                </c:pt>
                <c:pt idx="4">
                  <c:v>386</c:v>
                </c:pt>
                <c:pt idx="5">
                  <c:v>25</c:v>
                </c:pt>
                <c:pt idx="6">
                  <c:v>3038</c:v>
                </c:pt>
                <c:pt idx="7">
                  <c:v>408</c:v>
                </c:pt>
                <c:pt idx="8">
                  <c:v>-444</c:v>
                </c:pt>
                <c:pt idx="9">
                  <c:v>2994</c:v>
                </c:pt>
                <c:pt idx="10">
                  <c:v>23</c:v>
                </c:pt>
                <c:pt idx="11">
                  <c:v>460</c:v>
                </c:pt>
                <c:pt idx="12">
                  <c:v>176</c:v>
                </c:pt>
                <c:pt idx="13">
                  <c:v>-165</c:v>
                </c:pt>
                <c:pt idx="14">
                  <c:v>173</c:v>
                </c:pt>
                <c:pt idx="15">
                  <c:v>-88</c:v>
                </c:pt>
                <c:pt idx="16">
                  <c:v>1103</c:v>
                </c:pt>
                <c:pt idx="17">
                  <c:v>-757</c:v>
                </c:pt>
                <c:pt idx="18">
                  <c:v>269</c:v>
                </c:pt>
                <c:pt idx="19">
                  <c:v>-201</c:v>
                </c:pt>
                <c:pt idx="20">
                  <c:v>-1058.23</c:v>
                </c:pt>
                <c:pt idx="21">
                  <c:v>-189.08800000000002</c:v>
                </c:pt>
                <c:pt idx="22">
                  <c:v>-160.34600000000003</c:v>
                </c:pt>
                <c:pt idx="23">
                  <c:v>-1804.829</c:v>
                </c:pt>
              </c:numCache>
            </c:numRef>
          </c:val>
          <c:extLst>
            <c:ext xmlns:c16="http://schemas.microsoft.com/office/drawing/2014/chart" uri="{C3380CC4-5D6E-409C-BE32-E72D297353CC}">
              <c16:uniqueId val="{00000002-6349-4D54-B645-17C6B1982020}"/>
            </c:ext>
          </c:extLst>
        </c:ser>
        <c:dLbls>
          <c:showLegendKey val="0"/>
          <c:showVal val="0"/>
          <c:showCatName val="0"/>
          <c:showSerName val="0"/>
          <c:showPercent val="0"/>
          <c:showBubbleSize val="0"/>
        </c:dLbls>
        <c:gapWidth val="50"/>
        <c:overlap val="100"/>
        <c:axId val="1229307464"/>
        <c:axId val="1229305824"/>
      </c:barChart>
      <c:lineChart>
        <c:grouping val="standard"/>
        <c:varyColors val="0"/>
        <c:ser>
          <c:idx val="0"/>
          <c:order val="0"/>
          <c:tx>
            <c:strRef>
              <c:f>'נתונים ג''-22'!$A$13</c:f>
              <c:strCache>
                <c:ptCount val="1"/>
                <c:pt idx="0">
                  <c:v>סך השקעות בתיק ניירות ערך למסחר</c:v>
                </c:pt>
              </c:strCache>
            </c:strRef>
          </c:tx>
          <c:spPr>
            <a:ln w="22225" cap="rnd">
              <a:solidFill>
                <a:srgbClr val="595959"/>
              </a:solidFill>
              <a:prstDash val="solid"/>
              <a:round/>
            </a:ln>
            <a:effectLst/>
          </c:spPr>
          <c:marker>
            <c:symbol val="none"/>
          </c:marker>
          <c:cat>
            <c:multiLvlStrRef>
              <c:f>'נתונים ג''-22'!$B$11:$Y$12</c:f>
              <c:multiLvlStrCache>
                <c:ptCount val="24"/>
                <c:lvl>
                  <c:pt idx="0">
                    <c:v>Q1 </c:v>
                  </c:pt>
                  <c:pt idx="1">
                    <c:v>Q2 </c:v>
                  </c:pt>
                  <c:pt idx="2">
                    <c:v>Q3</c:v>
                  </c:pt>
                  <c:pt idx="3">
                    <c:v>Q4 </c:v>
                  </c:pt>
                  <c:pt idx="4">
                    <c:v>Q1 </c:v>
                  </c:pt>
                  <c:pt idx="5">
                    <c:v>Q2 </c:v>
                  </c:pt>
                  <c:pt idx="6">
                    <c:v>Q3 </c:v>
                  </c:pt>
                  <c:pt idx="7">
                    <c:v>Q4 </c:v>
                  </c:pt>
                  <c:pt idx="8">
                    <c:v>Q1 </c:v>
                  </c:pt>
                  <c:pt idx="9">
                    <c:v>Q2 </c:v>
                  </c:pt>
                  <c:pt idx="10">
                    <c:v>Q3 </c:v>
                  </c:pt>
                  <c:pt idx="11">
                    <c:v>Q4 </c:v>
                  </c:pt>
                  <c:pt idx="12">
                    <c:v>Q1 </c:v>
                  </c:pt>
                  <c:pt idx="13">
                    <c:v>Q2 </c:v>
                  </c:pt>
                  <c:pt idx="14">
                    <c:v>Q3</c:v>
                  </c:pt>
                  <c:pt idx="15">
                    <c:v>Q4 </c:v>
                  </c:pt>
                  <c:pt idx="16">
                    <c:v>Q1 </c:v>
                  </c:pt>
                  <c:pt idx="17">
                    <c:v>Q2 </c:v>
                  </c:pt>
                  <c:pt idx="18">
                    <c:v>Q3 </c:v>
                  </c:pt>
                  <c:pt idx="19">
                    <c:v>Q4 </c:v>
                  </c:pt>
                  <c:pt idx="20">
                    <c:v>Q1 </c:v>
                  </c:pt>
                  <c:pt idx="21">
                    <c:v>Q2 </c:v>
                  </c:pt>
                  <c:pt idx="22">
                    <c:v>Q3 </c:v>
                  </c:pt>
                  <c:pt idx="23">
                    <c:v>Q4</c:v>
                  </c:pt>
                </c:lvl>
                <c:lvl>
                  <c:pt idx="0">
                    <c:v>2019</c:v>
                  </c:pt>
                  <c:pt idx="4">
                    <c:v>2020</c:v>
                  </c:pt>
                  <c:pt idx="8">
                    <c:v>2021</c:v>
                  </c:pt>
                  <c:pt idx="12">
                    <c:v>2022</c:v>
                  </c:pt>
                  <c:pt idx="16">
                    <c:v>2023</c:v>
                  </c:pt>
                  <c:pt idx="20">
                    <c:v>2024</c:v>
                  </c:pt>
                </c:lvl>
              </c:multiLvlStrCache>
            </c:multiLvlStrRef>
          </c:cat>
          <c:val>
            <c:numRef>
              <c:f>'נתונים ג''-22'!$B$13:$Y$13</c:f>
              <c:numCache>
                <c:formatCode>#,##0</c:formatCode>
                <c:ptCount val="24"/>
                <c:pt idx="0">
                  <c:v>-747</c:v>
                </c:pt>
                <c:pt idx="1">
                  <c:v>-1712</c:v>
                </c:pt>
                <c:pt idx="2">
                  <c:v>1338</c:v>
                </c:pt>
                <c:pt idx="3">
                  <c:v>1096</c:v>
                </c:pt>
                <c:pt idx="4">
                  <c:v>4003</c:v>
                </c:pt>
                <c:pt idx="5">
                  <c:v>6288</c:v>
                </c:pt>
                <c:pt idx="6">
                  <c:v>7354</c:v>
                </c:pt>
                <c:pt idx="7">
                  <c:v>1243</c:v>
                </c:pt>
                <c:pt idx="8">
                  <c:v>15332</c:v>
                </c:pt>
                <c:pt idx="9">
                  <c:v>6849</c:v>
                </c:pt>
                <c:pt idx="10">
                  <c:v>2296</c:v>
                </c:pt>
                <c:pt idx="11">
                  <c:v>6000</c:v>
                </c:pt>
                <c:pt idx="12">
                  <c:v>2365</c:v>
                </c:pt>
                <c:pt idx="13">
                  <c:v>5376</c:v>
                </c:pt>
                <c:pt idx="14">
                  <c:v>-206</c:v>
                </c:pt>
                <c:pt idx="15">
                  <c:v>-3274</c:v>
                </c:pt>
                <c:pt idx="16">
                  <c:v>-1754</c:v>
                </c:pt>
                <c:pt idx="17">
                  <c:v>-1425</c:v>
                </c:pt>
                <c:pt idx="18">
                  <c:v>-1861</c:v>
                </c:pt>
                <c:pt idx="19">
                  <c:v>-6042</c:v>
                </c:pt>
                <c:pt idx="20">
                  <c:v>-932.99300000000005</c:v>
                </c:pt>
                <c:pt idx="21">
                  <c:v>-603.90200000000004</c:v>
                </c:pt>
                <c:pt idx="22">
                  <c:v>2950.2449999999999</c:v>
                </c:pt>
                <c:pt idx="23">
                  <c:v>613.125</c:v>
                </c:pt>
              </c:numCache>
            </c:numRef>
          </c:val>
          <c:smooth val="0"/>
          <c:extLst>
            <c:ext xmlns:c16="http://schemas.microsoft.com/office/drawing/2014/chart" uri="{C3380CC4-5D6E-409C-BE32-E72D297353CC}">
              <c16:uniqueId val="{00000003-6349-4D54-B645-17C6B1982020}"/>
            </c:ext>
          </c:extLst>
        </c:ser>
        <c:dLbls>
          <c:showLegendKey val="0"/>
          <c:showVal val="0"/>
          <c:showCatName val="0"/>
          <c:showSerName val="0"/>
          <c:showPercent val="0"/>
          <c:showBubbleSize val="0"/>
        </c:dLbls>
        <c:marker val="1"/>
        <c:smooth val="0"/>
        <c:axId val="1229307464"/>
        <c:axId val="1229305824"/>
      </c:lineChart>
      <c:catAx>
        <c:axId val="1229307464"/>
        <c:scaling>
          <c:orientation val="minMax"/>
        </c:scaling>
        <c:delete val="0"/>
        <c:axPos val="b"/>
        <c:numFmt formatCode="General" sourceLinked="1"/>
        <c:majorTickMark val="out"/>
        <c:minorTickMark val="none"/>
        <c:tickLblPos val="low"/>
        <c:spPr>
          <a:noFill/>
          <a:ln w="9525" cap="flat" cmpd="sng" algn="ctr">
            <a:solidFill>
              <a:srgbClr val="B4B4B4"/>
            </a:solidFill>
            <a:round/>
          </a:ln>
          <a:effectLst/>
        </c:spPr>
        <c:txPr>
          <a:bodyPr rot="0" spcFirstLastPara="1" vertOverflow="ellipsis" wrap="square" anchor="ctr" anchorCtr="1"/>
          <a:lstStyle/>
          <a:p>
            <a:pPr>
              <a:defRPr sz="10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229305824"/>
        <c:crosses val="autoZero"/>
        <c:auto val="1"/>
        <c:lblAlgn val="ctr"/>
        <c:lblOffset val="100"/>
        <c:noMultiLvlLbl val="0"/>
      </c:catAx>
      <c:valAx>
        <c:axId val="1229305824"/>
        <c:scaling>
          <c:orientation val="minMax"/>
          <c:max val="16000"/>
          <c:min val="-8000"/>
        </c:scaling>
        <c:delete val="0"/>
        <c:axPos val="l"/>
        <c:majorGridlines>
          <c:spPr>
            <a:ln w="6350" cap="flat" cmpd="sng" algn="ctr">
              <a:solidFill>
                <a:srgbClr val="B4B4B4">
                  <a:alpha val="70000"/>
                </a:srgb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229307464"/>
        <c:crosses val="autoZero"/>
        <c:crossBetween val="between"/>
        <c:majorUnit val="4000"/>
        <c:dispUnits>
          <c:builtInUnit val="thousands"/>
        </c:dispUnits>
      </c:valAx>
      <c:spPr>
        <a:noFill/>
        <a:ln>
          <a:noFill/>
        </a:ln>
        <a:effectLst/>
      </c:spPr>
    </c:plotArea>
    <c:legend>
      <c:legendPos val="r"/>
      <c:layout>
        <c:manualLayout>
          <c:xMode val="edge"/>
          <c:yMode val="edge"/>
          <c:x val="0.4355966378082744"/>
          <c:y val="9.3962962962962863E-3"/>
          <c:w val="0.54323667662218189"/>
          <c:h val="0.2780037037037037"/>
        </c:manualLayout>
      </c:layout>
      <c:overlay val="0"/>
      <c:spPr>
        <a:solidFill>
          <a:srgbClr val="F2F2F2"/>
        </a:solid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a:pPr>
      <a:endParaRPr lang="he-I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202666666666665E-2"/>
          <c:y val="3.8591481481481477E-2"/>
          <c:w val="0.89312311111111109"/>
          <c:h val="0.77213925925925919"/>
        </c:manualLayout>
      </c:layout>
      <c:barChart>
        <c:barDir val="col"/>
        <c:grouping val="stacked"/>
        <c:varyColors val="0"/>
        <c:ser>
          <c:idx val="0"/>
          <c:order val="0"/>
          <c:tx>
            <c:strRef>
              <c:f>'נתונים ג''-23'!$A$3</c:f>
              <c:strCache>
                <c:ptCount val="1"/>
                <c:pt idx="0">
                  <c:v>מניות סחירות בחו"ל</c:v>
                </c:pt>
              </c:strCache>
            </c:strRef>
          </c:tx>
          <c:spPr>
            <a:solidFill>
              <a:srgbClr val="28B6C7"/>
            </a:solidFill>
            <a:ln>
              <a:solidFill>
                <a:srgbClr val="28B6C7"/>
              </a:solidFill>
            </a:ln>
            <a:effectLst/>
          </c:spPr>
          <c:invertIfNegative val="0"/>
          <c:cat>
            <c:multiLvlStrRef>
              <c:f>'נתונים ג''-23'!$B$1:$Y$2</c:f>
              <c:multiLvlStrCache>
                <c:ptCount val="24"/>
                <c:lvl>
                  <c:pt idx="0">
                    <c:v>Q1 </c:v>
                  </c:pt>
                  <c:pt idx="1">
                    <c:v>Q2 </c:v>
                  </c:pt>
                  <c:pt idx="2">
                    <c:v>Q3 </c:v>
                  </c:pt>
                  <c:pt idx="3">
                    <c:v>Q4 </c:v>
                  </c:pt>
                  <c:pt idx="4">
                    <c:v>Q1 </c:v>
                  </c:pt>
                  <c:pt idx="5">
                    <c:v>Q2 </c:v>
                  </c:pt>
                  <c:pt idx="6">
                    <c:v>Q3</c:v>
                  </c:pt>
                  <c:pt idx="7">
                    <c:v>Q4 </c:v>
                  </c:pt>
                  <c:pt idx="8">
                    <c:v>Q1 </c:v>
                  </c:pt>
                  <c:pt idx="9">
                    <c:v>Q2 </c:v>
                  </c:pt>
                  <c:pt idx="10">
                    <c:v>Q3 </c:v>
                  </c:pt>
                  <c:pt idx="11">
                    <c:v>Q4 </c:v>
                  </c:pt>
                  <c:pt idx="12">
                    <c:v>Q1 </c:v>
                  </c:pt>
                  <c:pt idx="13">
                    <c:v>Q2 </c:v>
                  </c:pt>
                  <c:pt idx="14">
                    <c:v>Q3 </c:v>
                  </c:pt>
                  <c:pt idx="15">
                    <c:v>Q4 </c:v>
                  </c:pt>
                  <c:pt idx="16">
                    <c:v>Q1 </c:v>
                  </c:pt>
                  <c:pt idx="17">
                    <c:v>Q2 </c:v>
                  </c:pt>
                  <c:pt idx="18">
                    <c:v>Q3 </c:v>
                  </c:pt>
                  <c:pt idx="19">
                    <c:v>Q4 </c:v>
                  </c:pt>
                  <c:pt idx="20">
                    <c:v>Q1 </c:v>
                  </c:pt>
                  <c:pt idx="21">
                    <c:v>Q2 </c:v>
                  </c:pt>
                  <c:pt idx="22">
                    <c:v>Q3</c:v>
                  </c:pt>
                  <c:pt idx="23">
                    <c:v>Q4</c:v>
                  </c:pt>
                </c:lvl>
                <c:lvl>
                  <c:pt idx="0">
                    <c:v>2019</c:v>
                  </c:pt>
                  <c:pt idx="4">
                    <c:v>2020</c:v>
                  </c:pt>
                  <c:pt idx="8">
                    <c:v>2021</c:v>
                  </c:pt>
                  <c:pt idx="12">
                    <c:v>2022</c:v>
                  </c:pt>
                  <c:pt idx="16">
                    <c:v>2023</c:v>
                  </c:pt>
                  <c:pt idx="20">
                    <c:v>2024</c:v>
                  </c:pt>
                </c:lvl>
              </c:multiLvlStrCache>
            </c:multiLvlStrRef>
          </c:cat>
          <c:val>
            <c:numRef>
              <c:f>'נתונים ג''-23'!$B$3:$Y$3</c:f>
              <c:numCache>
                <c:formatCode>#,##0</c:formatCode>
                <c:ptCount val="24"/>
                <c:pt idx="0">
                  <c:v>-2015</c:v>
                </c:pt>
                <c:pt idx="1">
                  <c:v>47</c:v>
                </c:pt>
                <c:pt idx="2">
                  <c:v>-767</c:v>
                </c:pt>
                <c:pt idx="3">
                  <c:v>-54</c:v>
                </c:pt>
                <c:pt idx="4">
                  <c:v>652</c:v>
                </c:pt>
                <c:pt idx="5">
                  <c:v>-6090</c:v>
                </c:pt>
                <c:pt idx="6">
                  <c:v>80</c:v>
                </c:pt>
                <c:pt idx="7">
                  <c:v>1177</c:v>
                </c:pt>
                <c:pt idx="8">
                  <c:v>2300</c:v>
                </c:pt>
                <c:pt idx="9">
                  <c:v>2654</c:v>
                </c:pt>
                <c:pt idx="10">
                  <c:v>705</c:v>
                </c:pt>
                <c:pt idx="11">
                  <c:v>1080</c:v>
                </c:pt>
                <c:pt idx="12">
                  <c:v>1459</c:v>
                </c:pt>
                <c:pt idx="13">
                  <c:v>-1375</c:v>
                </c:pt>
                <c:pt idx="14">
                  <c:v>-296</c:v>
                </c:pt>
                <c:pt idx="15">
                  <c:v>-3274</c:v>
                </c:pt>
                <c:pt idx="16">
                  <c:v>-214</c:v>
                </c:pt>
                <c:pt idx="17">
                  <c:v>-901</c:v>
                </c:pt>
                <c:pt idx="18">
                  <c:v>5</c:v>
                </c:pt>
                <c:pt idx="19">
                  <c:v>1115</c:v>
                </c:pt>
                <c:pt idx="20">
                  <c:v>2639</c:v>
                </c:pt>
                <c:pt idx="21">
                  <c:v>1223</c:v>
                </c:pt>
                <c:pt idx="22">
                  <c:v>-706</c:v>
                </c:pt>
                <c:pt idx="23">
                  <c:v>2547</c:v>
                </c:pt>
              </c:numCache>
            </c:numRef>
          </c:val>
          <c:extLst>
            <c:ext xmlns:c16="http://schemas.microsoft.com/office/drawing/2014/chart" uri="{C3380CC4-5D6E-409C-BE32-E72D297353CC}">
              <c16:uniqueId val="{00000000-FA21-44CF-9A6A-4D7C770EFA5A}"/>
            </c:ext>
          </c:extLst>
        </c:ser>
        <c:ser>
          <c:idx val="1"/>
          <c:order val="1"/>
          <c:tx>
            <c:strRef>
              <c:f>'נתונים ג''-23'!$A$4</c:f>
              <c:strCache>
                <c:ptCount val="1"/>
                <c:pt idx="0">
                  <c:v>מניות סחירות בת"א</c:v>
                </c:pt>
              </c:strCache>
            </c:strRef>
          </c:tx>
          <c:spPr>
            <a:solidFill>
              <a:srgbClr val="B4B4B4"/>
            </a:solidFill>
            <a:ln>
              <a:solidFill>
                <a:srgbClr val="BFBFBF"/>
              </a:solidFill>
            </a:ln>
            <a:effectLst/>
          </c:spPr>
          <c:invertIfNegative val="0"/>
          <c:cat>
            <c:multiLvlStrRef>
              <c:f>'נתונים ג''-23'!$B$1:$Y$2</c:f>
              <c:multiLvlStrCache>
                <c:ptCount val="24"/>
                <c:lvl>
                  <c:pt idx="0">
                    <c:v>Q1 </c:v>
                  </c:pt>
                  <c:pt idx="1">
                    <c:v>Q2 </c:v>
                  </c:pt>
                  <c:pt idx="2">
                    <c:v>Q3 </c:v>
                  </c:pt>
                  <c:pt idx="3">
                    <c:v>Q4 </c:v>
                  </c:pt>
                  <c:pt idx="4">
                    <c:v>Q1 </c:v>
                  </c:pt>
                  <c:pt idx="5">
                    <c:v>Q2 </c:v>
                  </c:pt>
                  <c:pt idx="6">
                    <c:v>Q3</c:v>
                  </c:pt>
                  <c:pt idx="7">
                    <c:v>Q4 </c:v>
                  </c:pt>
                  <c:pt idx="8">
                    <c:v>Q1 </c:v>
                  </c:pt>
                  <c:pt idx="9">
                    <c:v>Q2 </c:v>
                  </c:pt>
                  <c:pt idx="10">
                    <c:v>Q3 </c:v>
                  </c:pt>
                  <c:pt idx="11">
                    <c:v>Q4 </c:v>
                  </c:pt>
                  <c:pt idx="12">
                    <c:v>Q1 </c:v>
                  </c:pt>
                  <c:pt idx="13">
                    <c:v>Q2 </c:v>
                  </c:pt>
                  <c:pt idx="14">
                    <c:v>Q3 </c:v>
                  </c:pt>
                  <c:pt idx="15">
                    <c:v>Q4 </c:v>
                  </c:pt>
                  <c:pt idx="16">
                    <c:v>Q1 </c:v>
                  </c:pt>
                  <c:pt idx="17">
                    <c:v>Q2 </c:v>
                  </c:pt>
                  <c:pt idx="18">
                    <c:v>Q3 </c:v>
                  </c:pt>
                  <c:pt idx="19">
                    <c:v>Q4 </c:v>
                  </c:pt>
                  <c:pt idx="20">
                    <c:v>Q1 </c:v>
                  </c:pt>
                  <c:pt idx="21">
                    <c:v>Q2 </c:v>
                  </c:pt>
                  <c:pt idx="22">
                    <c:v>Q3</c:v>
                  </c:pt>
                  <c:pt idx="23">
                    <c:v>Q4</c:v>
                  </c:pt>
                </c:lvl>
                <c:lvl>
                  <c:pt idx="0">
                    <c:v>2019</c:v>
                  </c:pt>
                  <c:pt idx="4">
                    <c:v>2020</c:v>
                  </c:pt>
                  <c:pt idx="8">
                    <c:v>2021</c:v>
                  </c:pt>
                  <c:pt idx="12">
                    <c:v>2022</c:v>
                  </c:pt>
                  <c:pt idx="16">
                    <c:v>2023</c:v>
                  </c:pt>
                  <c:pt idx="20">
                    <c:v>2024</c:v>
                  </c:pt>
                </c:lvl>
              </c:multiLvlStrCache>
            </c:multiLvlStrRef>
          </c:cat>
          <c:val>
            <c:numRef>
              <c:f>'נתונים ג''-23'!$B$4:$Y$4</c:f>
              <c:numCache>
                <c:formatCode>#,##0</c:formatCode>
                <c:ptCount val="24"/>
                <c:pt idx="0">
                  <c:v>275</c:v>
                </c:pt>
                <c:pt idx="1">
                  <c:v>-432</c:v>
                </c:pt>
                <c:pt idx="2">
                  <c:v>-88</c:v>
                </c:pt>
                <c:pt idx="3">
                  <c:v>-136</c:v>
                </c:pt>
                <c:pt idx="4">
                  <c:v>-276</c:v>
                </c:pt>
                <c:pt idx="5">
                  <c:v>-66</c:v>
                </c:pt>
                <c:pt idx="6">
                  <c:v>-257</c:v>
                </c:pt>
                <c:pt idx="7">
                  <c:v>-868</c:v>
                </c:pt>
                <c:pt idx="8">
                  <c:v>787</c:v>
                </c:pt>
                <c:pt idx="9">
                  <c:v>1207</c:v>
                </c:pt>
                <c:pt idx="10">
                  <c:v>1082</c:v>
                </c:pt>
                <c:pt idx="11">
                  <c:v>1155</c:v>
                </c:pt>
                <c:pt idx="12">
                  <c:v>752</c:v>
                </c:pt>
                <c:pt idx="13">
                  <c:v>2074</c:v>
                </c:pt>
                <c:pt idx="14">
                  <c:v>882</c:v>
                </c:pt>
                <c:pt idx="15">
                  <c:v>466</c:v>
                </c:pt>
                <c:pt idx="16">
                  <c:v>966</c:v>
                </c:pt>
                <c:pt idx="17">
                  <c:v>227</c:v>
                </c:pt>
                <c:pt idx="18">
                  <c:v>37</c:v>
                </c:pt>
                <c:pt idx="19">
                  <c:v>-1452</c:v>
                </c:pt>
                <c:pt idx="20">
                  <c:v>-1094.585</c:v>
                </c:pt>
                <c:pt idx="21">
                  <c:v>-616.23</c:v>
                </c:pt>
                <c:pt idx="22">
                  <c:v>1492.183</c:v>
                </c:pt>
                <c:pt idx="23">
                  <c:v>207.08099999999999</c:v>
                </c:pt>
              </c:numCache>
            </c:numRef>
          </c:val>
          <c:extLst>
            <c:ext xmlns:c16="http://schemas.microsoft.com/office/drawing/2014/chart" uri="{C3380CC4-5D6E-409C-BE32-E72D297353CC}">
              <c16:uniqueId val="{00000001-FA21-44CF-9A6A-4D7C770EFA5A}"/>
            </c:ext>
          </c:extLst>
        </c:ser>
        <c:dLbls>
          <c:showLegendKey val="0"/>
          <c:showVal val="0"/>
          <c:showCatName val="0"/>
          <c:showSerName val="0"/>
          <c:showPercent val="0"/>
          <c:showBubbleSize val="0"/>
        </c:dLbls>
        <c:gapWidth val="50"/>
        <c:overlap val="100"/>
        <c:axId val="1216433120"/>
        <c:axId val="1216431152"/>
      </c:barChart>
      <c:lineChart>
        <c:grouping val="stacked"/>
        <c:varyColors val="0"/>
        <c:ser>
          <c:idx val="2"/>
          <c:order val="2"/>
          <c:tx>
            <c:strRef>
              <c:f>'נתונים ג''-23'!$A$5</c:f>
              <c:strCache>
                <c:ptCount val="1"/>
                <c:pt idx="0">
                  <c:v>סך השקעות תושבי חוץ במניות</c:v>
                </c:pt>
              </c:strCache>
            </c:strRef>
          </c:tx>
          <c:spPr>
            <a:ln w="25400" cap="rnd">
              <a:solidFill>
                <a:srgbClr val="595959"/>
              </a:solidFill>
              <a:prstDash val="solid"/>
              <a:round/>
            </a:ln>
            <a:effectLst/>
          </c:spPr>
          <c:marker>
            <c:symbol val="none"/>
          </c:marker>
          <c:cat>
            <c:strRef>
              <c:f>'נתונים ג''-23'!$B$2:$Y$2</c:f>
              <c:strCache>
                <c:ptCount val="24"/>
                <c:pt idx="0">
                  <c:v>Q1 </c:v>
                </c:pt>
                <c:pt idx="1">
                  <c:v>Q2 </c:v>
                </c:pt>
                <c:pt idx="2">
                  <c:v>Q3 </c:v>
                </c:pt>
                <c:pt idx="3">
                  <c:v>Q4 </c:v>
                </c:pt>
                <c:pt idx="4">
                  <c:v>Q1 </c:v>
                </c:pt>
                <c:pt idx="5">
                  <c:v>Q2 </c:v>
                </c:pt>
                <c:pt idx="6">
                  <c:v>Q3</c:v>
                </c:pt>
                <c:pt idx="7">
                  <c:v>Q4 </c:v>
                </c:pt>
                <c:pt idx="8">
                  <c:v>Q1 </c:v>
                </c:pt>
                <c:pt idx="9">
                  <c:v>Q2 </c:v>
                </c:pt>
                <c:pt idx="10">
                  <c:v>Q3 </c:v>
                </c:pt>
                <c:pt idx="11">
                  <c:v>Q4 </c:v>
                </c:pt>
                <c:pt idx="12">
                  <c:v>Q1 </c:v>
                </c:pt>
                <c:pt idx="13">
                  <c:v>Q2 </c:v>
                </c:pt>
                <c:pt idx="14">
                  <c:v>Q3 </c:v>
                </c:pt>
                <c:pt idx="15">
                  <c:v>Q4 </c:v>
                </c:pt>
                <c:pt idx="16">
                  <c:v>Q1 </c:v>
                </c:pt>
                <c:pt idx="17">
                  <c:v>Q2 </c:v>
                </c:pt>
                <c:pt idx="18">
                  <c:v>Q3 </c:v>
                </c:pt>
                <c:pt idx="19">
                  <c:v>Q4 </c:v>
                </c:pt>
                <c:pt idx="20">
                  <c:v>Q1 </c:v>
                </c:pt>
                <c:pt idx="21">
                  <c:v>Q2 </c:v>
                </c:pt>
                <c:pt idx="22">
                  <c:v>Q3</c:v>
                </c:pt>
                <c:pt idx="23">
                  <c:v>Q4</c:v>
                </c:pt>
              </c:strCache>
            </c:strRef>
          </c:cat>
          <c:val>
            <c:numRef>
              <c:f>'נתונים ג''-23'!$B$5:$Y$5</c:f>
              <c:numCache>
                <c:formatCode>#,##0</c:formatCode>
                <c:ptCount val="24"/>
                <c:pt idx="0">
                  <c:v>-1740</c:v>
                </c:pt>
                <c:pt idx="1">
                  <c:v>-385</c:v>
                </c:pt>
                <c:pt idx="2">
                  <c:v>-855</c:v>
                </c:pt>
                <c:pt idx="3">
                  <c:v>-190</c:v>
                </c:pt>
                <c:pt idx="4">
                  <c:v>376</c:v>
                </c:pt>
                <c:pt idx="5">
                  <c:v>-6156</c:v>
                </c:pt>
                <c:pt idx="6">
                  <c:v>-177</c:v>
                </c:pt>
                <c:pt idx="7">
                  <c:v>309</c:v>
                </c:pt>
                <c:pt idx="8">
                  <c:v>3087</c:v>
                </c:pt>
                <c:pt idx="9">
                  <c:v>3861</c:v>
                </c:pt>
                <c:pt idx="10">
                  <c:v>1787</c:v>
                </c:pt>
                <c:pt idx="11">
                  <c:v>2235</c:v>
                </c:pt>
                <c:pt idx="12">
                  <c:v>2211</c:v>
                </c:pt>
                <c:pt idx="13">
                  <c:v>699</c:v>
                </c:pt>
                <c:pt idx="14">
                  <c:v>586</c:v>
                </c:pt>
                <c:pt idx="15">
                  <c:v>-2808</c:v>
                </c:pt>
                <c:pt idx="16">
                  <c:v>752</c:v>
                </c:pt>
                <c:pt idx="17">
                  <c:v>-674</c:v>
                </c:pt>
                <c:pt idx="18">
                  <c:v>42</c:v>
                </c:pt>
                <c:pt idx="19">
                  <c:v>-337</c:v>
                </c:pt>
                <c:pt idx="20">
                  <c:v>1544.415</c:v>
                </c:pt>
                <c:pt idx="21">
                  <c:v>606.77</c:v>
                </c:pt>
                <c:pt idx="22">
                  <c:v>786.18299999999999</c:v>
                </c:pt>
                <c:pt idx="23">
                  <c:v>2754.0810000000001</c:v>
                </c:pt>
              </c:numCache>
            </c:numRef>
          </c:val>
          <c:smooth val="0"/>
          <c:extLst>
            <c:ext xmlns:c16="http://schemas.microsoft.com/office/drawing/2014/chart" uri="{C3380CC4-5D6E-409C-BE32-E72D297353CC}">
              <c16:uniqueId val="{00000002-FA21-44CF-9A6A-4D7C770EFA5A}"/>
            </c:ext>
          </c:extLst>
        </c:ser>
        <c:dLbls>
          <c:showLegendKey val="0"/>
          <c:showVal val="0"/>
          <c:showCatName val="0"/>
          <c:showSerName val="0"/>
          <c:showPercent val="0"/>
          <c:showBubbleSize val="0"/>
        </c:dLbls>
        <c:marker val="1"/>
        <c:smooth val="0"/>
        <c:axId val="1216433120"/>
        <c:axId val="1216431152"/>
      </c:lineChart>
      <c:catAx>
        <c:axId val="1216433120"/>
        <c:scaling>
          <c:orientation val="minMax"/>
        </c:scaling>
        <c:delete val="0"/>
        <c:axPos val="b"/>
        <c:numFmt formatCode="General" sourceLinked="1"/>
        <c:majorTickMark val="out"/>
        <c:minorTickMark val="none"/>
        <c:tickLblPos val="low"/>
        <c:spPr>
          <a:noFill/>
          <a:ln w="9525" cap="flat" cmpd="sng" algn="ctr">
            <a:solidFill>
              <a:srgbClr val="B4B4B4"/>
            </a:solidFill>
            <a:round/>
          </a:ln>
          <a:effectLst/>
        </c:spPr>
        <c:txPr>
          <a:bodyPr rot="0" spcFirstLastPara="1" vertOverflow="ellipsis" wrap="square" anchor="ctr" anchorCtr="1"/>
          <a:lstStyle/>
          <a:p>
            <a:pPr>
              <a:defRPr sz="10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216431152"/>
        <c:crosses val="autoZero"/>
        <c:auto val="1"/>
        <c:lblAlgn val="ctr"/>
        <c:lblOffset val="100"/>
        <c:noMultiLvlLbl val="0"/>
      </c:catAx>
      <c:valAx>
        <c:axId val="1216431152"/>
        <c:scaling>
          <c:orientation val="minMax"/>
          <c:max val="5000"/>
          <c:min val="-8000"/>
        </c:scaling>
        <c:delete val="0"/>
        <c:axPos val="l"/>
        <c:majorGridlines>
          <c:spPr>
            <a:ln w="6350" cap="flat" cmpd="sng" algn="ctr">
              <a:solidFill>
                <a:srgbClr val="B4B4B4">
                  <a:alpha val="70000"/>
                </a:srgb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216433120"/>
        <c:crosses val="autoZero"/>
        <c:crossBetween val="between"/>
        <c:majorUnit val="2000"/>
        <c:minorUnit val="500"/>
        <c:dispUnits>
          <c:builtInUnit val="thousands"/>
        </c:dispUnits>
      </c:valAx>
      <c:spPr>
        <a:noFill/>
        <a:ln>
          <a:noFill/>
        </a:ln>
        <a:effectLst/>
      </c:spPr>
    </c:plotArea>
    <c:legend>
      <c:legendPos val="b"/>
      <c:layout>
        <c:manualLayout>
          <c:xMode val="edge"/>
          <c:yMode val="edge"/>
          <c:x val="0.54855220883534139"/>
          <c:y val="0.60811740740740727"/>
          <c:w val="0.42214190093708165"/>
          <c:h val="0.17443296296296296"/>
        </c:manualLayout>
      </c:layout>
      <c:overlay val="0"/>
      <c:spPr>
        <a:solidFill>
          <a:srgbClr val="F2F2F2"/>
        </a:solid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27353859883979E-2"/>
          <c:y val="0.22502888888888889"/>
          <c:w val="0.92532720909886268"/>
          <c:h val="0.57989629629629624"/>
        </c:manualLayout>
      </c:layout>
      <c:barChart>
        <c:barDir val="col"/>
        <c:grouping val="stacked"/>
        <c:varyColors val="0"/>
        <c:ser>
          <c:idx val="0"/>
          <c:order val="0"/>
          <c:tx>
            <c:strRef>
              <c:f>'נתונים ג''-24'!$A$3</c:f>
              <c:strCache>
                <c:ptCount val="1"/>
                <c:pt idx="0">
                  <c:v>אג"ח סחירות ממשלתיות בת"א (כולל מק"מ)</c:v>
                </c:pt>
              </c:strCache>
            </c:strRef>
          </c:tx>
          <c:spPr>
            <a:solidFill>
              <a:srgbClr val="B4B4B4"/>
            </a:solidFill>
            <a:ln>
              <a:noFill/>
            </a:ln>
            <a:effectLst/>
          </c:spPr>
          <c:invertIfNegative val="0"/>
          <c:cat>
            <c:multiLvlStrRef>
              <c:f>'נתונים ג''-24'!$B$1:$Y$2</c:f>
              <c:multiLvlStrCache>
                <c:ptCount val="24"/>
                <c:lvl>
                  <c:pt idx="0">
                    <c:v>Q1 </c:v>
                  </c:pt>
                  <c:pt idx="1">
                    <c:v>Q2 </c:v>
                  </c:pt>
                  <c:pt idx="2">
                    <c:v>Q3 </c:v>
                  </c:pt>
                  <c:pt idx="3">
                    <c:v>Q4 </c:v>
                  </c:pt>
                  <c:pt idx="4">
                    <c:v>Q1 </c:v>
                  </c:pt>
                  <c:pt idx="5">
                    <c:v>Q2 </c:v>
                  </c:pt>
                  <c:pt idx="6">
                    <c:v>Q3 </c:v>
                  </c:pt>
                  <c:pt idx="7">
                    <c:v>Q4 </c:v>
                  </c:pt>
                  <c:pt idx="8">
                    <c:v>Q1</c:v>
                  </c:pt>
                  <c:pt idx="9">
                    <c:v>Q2 </c:v>
                  </c:pt>
                  <c:pt idx="10">
                    <c:v>Q3 </c:v>
                  </c:pt>
                  <c:pt idx="11">
                    <c:v>Q4 </c:v>
                  </c:pt>
                  <c:pt idx="12">
                    <c:v>Q1</c:v>
                  </c:pt>
                  <c:pt idx="13">
                    <c:v>Q2 </c:v>
                  </c:pt>
                  <c:pt idx="14">
                    <c:v>Q3 </c:v>
                  </c:pt>
                  <c:pt idx="15">
                    <c:v>Q4</c:v>
                  </c:pt>
                  <c:pt idx="16">
                    <c:v>Q1 </c:v>
                  </c:pt>
                  <c:pt idx="17">
                    <c:v>Q2 </c:v>
                  </c:pt>
                  <c:pt idx="18">
                    <c:v>Q3 </c:v>
                  </c:pt>
                  <c:pt idx="19">
                    <c:v>Q4 </c:v>
                  </c:pt>
                  <c:pt idx="20">
                    <c:v>Q1 </c:v>
                  </c:pt>
                  <c:pt idx="21">
                    <c:v>Q2 </c:v>
                  </c:pt>
                  <c:pt idx="22">
                    <c:v>Q3</c:v>
                  </c:pt>
                  <c:pt idx="23">
                    <c:v>Q4</c:v>
                  </c:pt>
                </c:lvl>
                <c:lvl>
                  <c:pt idx="0">
                    <c:v>2019</c:v>
                  </c:pt>
                  <c:pt idx="4">
                    <c:v>2020</c:v>
                  </c:pt>
                  <c:pt idx="8">
                    <c:v>2021</c:v>
                  </c:pt>
                  <c:pt idx="12">
                    <c:v>2022</c:v>
                  </c:pt>
                  <c:pt idx="16">
                    <c:v>2023</c:v>
                  </c:pt>
                  <c:pt idx="20">
                    <c:v>2024</c:v>
                  </c:pt>
                </c:lvl>
              </c:multiLvlStrCache>
            </c:multiLvlStrRef>
          </c:cat>
          <c:val>
            <c:numRef>
              <c:f>'נתונים ג''-24'!$B$3:$Y$3</c:f>
              <c:numCache>
                <c:formatCode>#,##0</c:formatCode>
                <c:ptCount val="24"/>
                <c:pt idx="0">
                  <c:v>-584</c:v>
                </c:pt>
                <c:pt idx="1">
                  <c:v>-1701</c:v>
                </c:pt>
                <c:pt idx="2">
                  <c:v>1533</c:v>
                </c:pt>
                <c:pt idx="3">
                  <c:v>728</c:v>
                </c:pt>
                <c:pt idx="4">
                  <c:v>1942</c:v>
                </c:pt>
                <c:pt idx="5">
                  <c:v>2397</c:v>
                </c:pt>
                <c:pt idx="6">
                  <c:v>2244</c:v>
                </c:pt>
                <c:pt idx="7">
                  <c:v>-857</c:v>
                </c:pt>
                <c:pt idx="8">
                  <c:v>13200</c:v>
                </c:pt>
                <c:pt idx="9">
                  <c:v>-172</c:v>
                </c:pt>
                <c:pt idx="10">
                  <c:v>1088</c:v>
                </c:pt>
                <c:pt idx="11">
                  <c:v>3556</c:v>
                </c:pt>
                <c:pt idx="12">
                  <c:v>-966</c:v>
                </c:pt>
                <c:pt idx="13">
                  <c:v>5485</c:v>
                </c:pt>
                <c:pt idx="14">
                  <c:v>1243</c:v>
                </c:pt>
                <c:pt idx="15">
                  <c:v>-265</c:v>
                </c:pt>
                <c:pt idx="16">
                  <c:v>-4566</c:v>
                </c:pt>
                <c:pt idx="17">
                  <c:v>327</c:v>
                </c:pt>
                <c:pt idx="18">
                  <c:v>-617</c:v>
                </c:pt>
                <c:pt idx="19">
                  <c:v>-8979</c:v>
                </c:pt>
                <c:pt idx="20">
                  <c:v>-6744.2179999999998</c:v>
                </c:pt>
                <c:pt idx="21">
                  <c:v>127.86</c:v>
                </c:pt>
                <c:pt idx="22">
                  <c:v>3109.3910000000001</c:v>
                </c:pt>
                <c:pt idx="23">
                  <c:v>516.15099999999995</c:v>
                </c:pt>
              </c:numCache>
            </c:numRef>
          </c:val>
          <c:extLst>
            <c:ext xmlns:c16="http://schemas.microsoft.com/office/drawing/2014/chart" uri="{C3380CC4-5D6E-409C-BE32-E72D297353CC}">
              <c16:uniqueId val="{00000000-C4CC-40C6-B38D-BEC2BDD2B449}"/>
            </c:ext>
          </c:extLst>
        </c:ser>
        <c:ser>
          <c:idx val="1"/>
          <c:order val="1"/>
          <c:tx>
            <c:strRef>
              <c:f>'נתונים ג''-24'!$A$4</c:f>
              <c:strCache>
                <c:ptCount val="1"/>
                <c:pt idx="0">
                  <c:v>אג"ח סחירות ממשלתיות בחו"ל</c:v>
                </c:pt>
              </c:strCache>
            </c:strRef>
          </c:tx>
          <c:spPr>
            <a:solidFill>
              <a:srgbClr val="28B6C7"/>
            </a:solidFill>
            <a:ln>
              <a:noFill/>
            </a:ln>
            <a:effectLst>
              <a:outerShdw blurRad="50800" dist="50800" dir="5400000" algn="ctr" rotWithShape="0">
                <a:schemeClr val="bg1"/>
              </a:outerShdw>
            </a:effectLst>
          </c:spPr>
          <c:invertIfNegative val="0"/>
          <c:cat>
            <c:multiLvlStrRef>
              <c:f>'נתונים ג''-24'!$B$1:$Y$2</c:f>
              <c:multiLvlStrCache>
                <c:ptCount val="24"/>
                <c:lvl>
                  <c:pt idx="0">
                    <c:v>Q1 </c:v>
                  </c:pt>
                  <c:pt idx="1">
                    <c:v>Q2 </c:v>
                  </c:pt>
                  <c:pt idx="2">
                    <c:v>Q3 </c:v>
                  </c:pt>
                  <c:pt idx="3">
                    <c:v>Q4 </c:v>
                  </c:pt>
                  <c:pt idx="4">
                    <c:v>Q1 </c:v>
                  </c:pt>
                  <c:pt idx="5">
                    <c:v>Q2 </c:v>
                  </c:pt>
                  <c:pt idx="6">
                    <c:v>Q3 </c:v>
                  </c:pt>
                  <c:pt idx="7">
                    <c:v>Q4 </c:v>
                  </c:pt>
                  <c:pt idx="8">
                    <c:v>Q1</c:v>
                  </c:pt>
                  <c:pt idx="9">
                    <c:v>Q2 </c:v>
                  </c:pt>
                  <c:pt idx="10">
                    <c:v>Q3 </c:v>
                  </c:pt>
                  <c:pt idx="11">
                    <c:v>Q4 </c:v>
                  </c:pt>
                  <c:pt idx="12">
                    <c:v>Q1</c:v>
                  </c:pt>
                  <c:pt idx="13">
                    <c:v>Q2 </c:v>
                  </c:pt>
                  <c:pt idx="14">
                    <c:v>Q3 </c:v>
                  </c:pt>
                  <c:pt idx="15">
                    <c:v>Q4</c:v>
                  </c:pt>
                  <c:pt idx="16">
                    <c:v>Q1 </c:v>
                  </c:pt>
                  <c:pt idx="17">
                    <c:v>Q2 </c:v>
                  </c:pt>
                  <c:pt idx="18">
                    <c:v>Q3 </c:v>
                  </c:pt>
                  <c:pt idx="19">
                    <c:v>Q4 </c:v>
                  </c:pt>
                  <c:pt idx="20">
                    <c:v>Q1 </c:v>
                  </c:pt>
                  <c:pt idx="21">
                    <c:v>Q2 </c:v>
                  </c:pt>
                  <c:pt idx="22">
                    <c:v>Q3</c:v>
                  </c:pt>
                  <c:pt idx="23">
                    <c:v>Q4</c:v>
                  </c:pt>
                </c:lvl>
                <c:lvl>
                  <c:pt idx="0">
                    <c:v>2019</c:v>
                  </c:pt>
                  <c:pt idx="4">
                    <c:v>2020</c:v>
                  </c:pt>
                  <c:pt idx="8">
                    <c:v>2021</c:v>
                  </c:pt>
                  <c:pt idx="12">
                    <c:v>2022</c:v>
                  </c:pt>
                  <c:pt idx="16">
                    <c:v>2023</c:v>
                  </c:pt>
                  <c:pt idx="20">
                    <c:v>2024</c:v>
                  </c:pt>
                </c:lvl>
              </c:multiLvlStrCache>
            </c:multiLvlStrRef>
          </c:cat>
          <c:val>
            <c:numRef>
              <c:f>'נתונים ג''-24'!$B$4:$Y$4</c:f>
              <c:numCache>
                <c:formatCode>#,##0</c:formatCode>
                <c:ptCount val="24"/>
                <c:pt idx="0">
                  <c:v>1283</c:v>
                </c:pt>
                <c:pt idx="1">
                  <c:v>151</c:v>
                </c:pt>
                <c:pt idx="2">
                  <c:v>577</c:v>
                </c:pt>
                <c:pt idx="3">
                  <c:v>145</c:v>
                </c:pt>
                <c:pt idx="4">
                  <c:v>1299</c:v>
                </c:pt>
                <c:pt idx="5">
                  <c:v>10022</c:v>
                </c:pt>
                <c:pt idx="6">
                  <c:v>2249</c:v>
                </c:pt>
                <c:pt idx="7">
                  <c:v>1383</c:v>
                </c:pt>
                <c:pt idx="8">
                  <c:v>-511</c:v>
                </c:pt>
                <c:pt idx="9">
                  <c:v>166</c:v>
                </c:pt>
                <c:pt idx="10">
                  <c:v>-602</c:v>
                </c:pt>
                <c:pt idx="11">
                  <c:v>-251</c:v>
                </c:pt>
                <c:pt idx="12">
                  <c:v>944</c:v>
                </c:pt>
                <c:pt idx="13">
                  <c:v>-643</c:v>
                </c:pt>
                <c:pt idx="14">
                  <c:v>-2208</c:v>
                </c:pt>
                <c:pt idx="15">
                  <c:v>-113</c:v>
                </c:pt>
                <c:pt idx="16">
                  <c:v>957</c:v>
                </c:pt>
                <c:pt idx="17">
                  <c:v>-321</c:v>
                </c:pt>
                <c:pt idx="18">
                  <c:v>-1555</c:v>
                </c:pt>
                <c:pt idx="19">
                  <c:v>3475</c:v>
                </c:pt>
                <c:pt idx="20">
                  <c:v>5325.0399999999991</c:v>
                </c:pt>
                <c:pt idx="21">
                  <c:v>-1149.4439999999997</c:v>
                </c:pt>
                <c:pt idx="22">
                  <c:v>-784.98300000000017</c:v>
                </c:pt>
                <c:pt idx="23">
                  <c:v>-852.27800000000002</c:v>
                </c:pt>
              </c:numCache>
            </c:numRef>
          </c:val>
          <c:extLst>
            <c:ext xmlns:c16="http://schemas.microsoft.com/office/drawing/2014/chart" uri="{C3380CC4-5D6E-409C-BE32-E72D297353CC}">
              <c16:uniqueId val="{00000001-C4CC-40C6-B38D-BEC2BDD2B449}"/>
            </c:ext>
          </c:extLst>
        </c:ser>
        <c:dLbls>
          <c:showLegendKey val="0"/>
          <c:showVal val="0"/>
          <c:showCatName val="0"/>
          <c:showSerName val="0"/>
          <c:showPercent val="0"/>
          <c:showBubbleSize val="0"/>
        </c:dLbls>
        <c:gapWidth val="50"/>
        <c:overlap val="100"/>
        <c:axId val="1078806992"/>
        <c:axId val="1078814864"/>
      </c:barChart>
      <c:lineChart>
        <c:grouping val="stacked"/>
        <c:varyColors val="0"/>
        <c:ser>
          <c:idx val="2"/>
          <c:order val="2"/>
          <c:tx>
            <c:strRef>
              <c:f>'נתונים ג''-24'!$A$5</c:f>
              <c:strCache>
                <c:ptCount val="1"/>
                <c:pt idx="0">
                  <c:v>סך השקעות תושבי חוץ באג"ח ממשלתיות ומק"מ</c:v>
                </c:pt>
              </c:strCache>
            </c:strRef>
          </c:tx>
          <c:spPr>
            <a:ln w="25400" cap="rnd">
              <a:solidFill>
                <a:srgbClr val="177990"/>
              </a:solidFill>
              <a:prstDash val="solid"/>
              <a:round/>
            </a:ln>
            <a:effectLst/>
          </c:spPr>
          <c:marker>
            <c:symbol val="none"/>
          </c:marker>
          <c:cat>
            <c:strRef>
              <c:f>'נתונים ג''-24'!$B$2:$Y$2</c:f>
              <c:strCache>
                <c:ptCount val="24"/>
                <c:pt idx="0">
                  <c:v>Q1 </c:v>
                </c:pt>
                <c:pt idx="1">
                  <c:v>Q2 </c:v>
                </c:pt>
                <c:pt idx="2">
                  <c:v>Q3 </c:v>
                </c:pt>
                <c:pt idx="3">
                  <c:v>Q4 </c:v>
                </c:pt>
                <c:pt idx="4">
                  <c:v>Q1 </c:v>
                </c:pt>
                <c:pt idx="5">
                  <c:v>Q2 </c:v>
                </c:pt>
                <c:pt idx="6">
                  <c:v>Q3 </c:v>
                </c:pt>
                <c:pt idx="7">
                  <c:v>Q4 </c:v>
                </c:pt>
                <c:pt idx="8">
                  <c:v>Q1</c:v>
                </c:pt>
                <c:pt idx="9">
                  <c:v>Q2 </c:v>
                </c:pt>
                <c:pt idx="10">
                  <c:v>Q3 </c:v>
                </c:pt>
                <c:pt idx="11">
                  <c:v>Q4 </c:v>
                </c:pt>
                <c:pt idx="12">
                  <c:v>Q1</c:v>
                </c:pt>
                <c:pt idx="13">
                  <c:v>Q2 </c:v>
                </c:pt>
                <c:pt idx="14">
                  <c:v>Q3 </c:v>
                </c:pt>
                <c:pt idx="15">
                  <c:v>Q4</c:v>
                </c:pt>
                <c:pt idx="16">
                  <c:v>Q1 </c:v>
                </c:pt>
                <c:pt idx="17">
                  <c:v>Q2 </c:v>
                </c:pt>
                <c:pt idx="18">
                  <c:v>Q3 </c:v>
                </c:pt>
                <c:pt idx="19">
                  <c:v>Q4 </c:v>
                </c:pt>
                <c:pt idx="20">
                  <c:v>Q1 </c:v>
                </c:pt>
                <c:pt idx="21">
                  <c:v>Q2 </c:v>
                </c:pt>
                <c:pt idx="22">
                  <c:v>Q3</c:v>
                </c:pt>
                <c:pt idx="23">
                  <c:v>Q4</c:v>
                </c:pt>
              </c:strCache>
            </c:strRef>
          </c:cat>
          <c:val>
            <c:numRef>
              <c:f>'נתונים ג''-24'!$B$5:$Y$5</c:f>
              <c:numCache>
                <c:formatCode>#,##0</c:formatCode>
                <c:ptCount val="24"/>
                <c:pt idx="0">
                  <c:v>699</c:v>
                </c:pt>
                <c:pt idx="1">
                  <c:v>-1550</c:v>
                </c:pt>
                <c:pt idx="2">
                  <c:v>2110</c:v>
                </c:pt>
                <c:pt idx="3">
                  <c:v>873</c:v>
                </c:pt>
                <c:pt idx="4">
                  <c:v>3241</c:v>
                </c:pt>
                <c:pt idx="5">
                  <c:v>12419</c:v>
                </c:pt>
                <c:pt idx="6">
                  <c:v>4493</c:v>
                </c:pt>
                <c:pt idx="7">
                  <c:v>526</c:v>
                </c:pt>
                <c:pt idx="8">
                  <c:v>12689</c:v>
                </c:pt>
                <c:pt idx="9">
                  <c:v>-6</c:v>
                </c:pt>
                <c:pt idx="10">
                  <c:v>486</c:v>
                </c:pt>
                <c:pt idx="11">
                  <c:v>3305</c:v>
                </c:pt>
                <c:pt idx="12">
                  <c:v>-22</c:v>
                </c:pt>
                <c:pt idx="13">
                  <c:v>4842</c:v>
                </c:pt>
                <c:pt idx="14">
                  <c:v>-965</c:v>
                </c:pt>
                <c:pt idx="15">
                  <c:v>-378</c:v>
                </c:pt>
                <c:pt idx="16">
                  <c:v>-3609</c:v>
                </c:pt>
                <c:pt idx="17">
                  <c:v>6</c:v>
                </c:pt>
                <c:pt idx="18">
                  <c:v>-2172</c:v>
                </c:pt>
                <c:pt idx="19">
                  <c:v>-5504</c:v>
                </c:pt>
                <c:pt idx="20">
                  <c:v>-1419.1780000000008</c:v>
                </c:pt>
                <c:pt idx="21">
                  <c:v>-1021.5839999999997</c:v>
                </c:pt>
                <c:pt idx="22">
                  <c:v>2324.4079999999999</c:v>
                </c:pt>
                <c:pt idx="23">
                  <c:v>-336.12700000000007</c:v>
                </c:pt>
              </c:numCache>
            </c:numRef>
          </c:val>
          <c:smooth val="0"/>
          <c:extLst>
            <c:ext xmlns:c16="http://schemas.microsoft.com/office/drawing/2014/chart" uri="{C3380CC4-5D6E-409C-BE32-E72D297353CC}">
              <c16:uniqueId val="{00000002-C4CC-40C6-B38D-BEC2BDD2B449}"/>
            </c:ext>
          </c:extLst>
        </c:ser>
        <c:dLbls>
          <c:showLegendKey val="0"/>
          <c:showVal val="0"/>
          <c:showCatName val="0"/>
          <c:showSerName val="0"/>
          <c:showPercent val="0"/>
          <c:showBubbleSize val="0"/>
        </c:dLbls>
        <c:marker val="1"/>
        <c:smooth val="0"/>
        <c:axId val="1078806992"/>
        <c:axId val="1078814864"/>
      </c:lineChart>
      <c:catAx>
        <c:axId val="1078806992"/>
        <c:scaling>
          <c:orientation val="minMax"/>
        </c:scaling>
        <c:delete val="0"/>
        <c:axPos val="b"/>
        <c:numFmt formatCode="General" sourceLinked="1"/>
        <c:majorTickMark val="out"/>
        <c:minorTickMark val="none"/>
        <c:tickLblPos val="low"/>
        <c:spPr>
          <a:noFill/>
          <a:ln w="9525" cap="flat" cmpd="sng" algn="ctr">
            <a:solidFill>
              <a:srgbClr val="B4B4B4"/>
            </a:solidFill>
            <a:round/>
          </a:ln>
          <a:effectLst/>
        </c:spPr>
        <c:txPr>
          <a:bodyPr rot="0" spcFirstLastPara="1" vertOverflow="ellipsis" wrap="square" anchor="ctr" anchorCtr="1"/>
          <a:lstStyle/>
          <a:p>
            <a:pPr>
              <a:defRPr sz="10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078814864"/>
        <c:crosses val="autoZero"/>
        <c:auto val="1"/>
        <c:lblAlgn val="ctr"/>
        <c:lblOffset val="100"/>
        <c:noMultiLvlLbl val="0"/>
      </c:catAx>
      <c:valAx>
        <c:axId val="1078814864"/>
        <c:scaling>
          <c:orientation val="minMax"/>
          <c:min val="-10000"/>
        </c:scaling>
        <c:delete val="0"/>
        <c:axPos val="l"/>
        <c:majorGridlines>
          <c:spPr>
            <a:ln w="6350" cap="flat" cmpd="sng" algn="ctr">
              <a:solidFill>
                <a:srgbClr val="B4B4B4">
                  <a:alpha val="70000"/>
                </a:srgb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078806992"/>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he-IL"/>
              </a:p>
            </c:txPr>
          </c:dispUnitsLbl>
        </c:dispUnits>
      </c:valAx>
      <c:spPr>
        <a:noFill/>
        <a:ln>
          <a:noFill/>
        </a:ln>
        <a:effectLst/>
      </c:spPr>
    </c:plotArea>
    <c:legend>
      <c:legendPos val="b"/>
      <c:layout>
        <c:manualLayout>
          <c:xMode val="edge"/>
          <c:yMode val="edge"/>
          <c:x val="4.037572512271307E-2"/>
          <c:y val="3.9577777777777771E-3"/>
          <c:w val="0.79048611111111122"/>
          <c:h val="0.19752518518518519"/>
        </c:manualLayout>
      </c:layout>
      <c:overlay val="0"/>
      <c:spPr>
        <a:solidFill>
          <a:srgbClr val="F2F2F2"/>
        </a:solid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a:pPr>
      <a:endParaRPr lang="he-I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52749384587796"/>
          <c:y val="4.6483212178782915E-2"/>
          <c:w val="0.85413475489476864"/>
          <c:h val="0.50681767324701366"/>
        </c:manualLayout>
      </c:layout>
      <c:barChart>
        <c:barDir val="col"/>
        <c:grouping val="stacked"/>
        <c:varyColors val="0"/>
        <c:ser>
          <c:idx val="2"/>
          <c:order val="0"/>
          <c:tx>
            <c:strRef>
              <c:f>'נתונים ג''-3'!$A$2</c:f>
              <c:strCache>
                <c:ptCount val="1"/>
                <c:pt idx="0">
                  <c:v>השקעות ישירות נטו</c:v>
                </c:pt>
              </c:strCache>
            </c:strRef>
          </c:tx>
          <c:spPr>
            <a:solidFill>
              <a:srgbClr val="177990"/>
            </a:solidFill>
            <a:ln>
              <a:solidFill>
                <a:srgbClr val="177990"/>
              </a:solidFill>
            </a:ln>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A8-4F2E-AF23-BABFCB94F9BA}"/>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A8-4F2E-AF23-BABFCB94F9BA}"/>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6E-4F7F-BEBF-F7A8F939B594}"/>
                </c:ext>
              </c:extLst>
            </c:dLbl>
            <c:dLbl>
              <c:idx val="8"/>
              <c:layout>
                <c:manualLayout>
                  <c:x val="0"/>
                  <c:y val="3.742688679766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6E-4F7F-BEBF-F7A8F939B594}"/>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6E-4F7F-BEBF-F7A8F939B594}"/>
                </c:ext>
              </c:extLst>
            </c:dLbl>
            <c:spPr>
              <a:noFill/>
              <a:ln>
                <a:noFill/>
              </a:ln>
              <a:effectLst/>
            </c:spPr>
            <c:txPr>
              <a:bodyPr wrap="square" lIns="38100" tIns="19050" rIns="38100" bIns="19050" anchor="ctr">
                <a:spAutoFit/>
              </a:bodyPr>
              <a:lstStyle/>
              <a:p>
                <a:pPr>
                  <a:defRPr sz="1000">
                    <a:solidFill>
                      <a:schemeClr val="bg1"/>
                    </a:solidFill>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'נתונים ג''-3'!$D$1:$M$1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ג''-3'!$D$2:$M$2</c:f>
              <c:numCache>
                <c:formatCode>#,##0</c:formatCode>
                <c:ptCount val="10"/>
                <c:pt idx="0">
                  <c:v>11338</c:v>
                </c:pt>
                <c:pt idx="1">
                  <c:v>11989</c:v>
                </c:pt>
                <c:pt idx="2">
                  <c:v>16894</c:v>
                </c:pt>
                <c:pt idx="3">
                  <c:v>21514.605</c:v>
                </c:pt>
                <c:pt idx="4">
                  <c:v>17362.681</c:v>
                </c:pt>
                <c:pt idx="5">
                  <c:v>20968.887999999999</c:v>
                </c:pt>
                <c:pt idx="6">
                  <c:v>18950.100999999999</c:v>
                </c:pt>
                <c:pt idx="7">
                  <c:v>22883.454000000002</c:v>
                </c:pt>
                <c:pt idx="8">
                  <c:v>16135.245000000001</c:v>
                </c:pt>
                <c:pt idx="9">
                  <c:v>16808.460999999999</c:v>
                </c:pt>
              </c:numCache>
            </c:numRef>
          </c:val>
          <c:extLst>
            <c:ext xmlns:c16="http://schemas.microsoft.com/office/drawing/2014/chart" uri="{C3380CC4-5D6E-409C-BE32-E72D297353CC}">
              <c16:uniqueId val="{00000004-C26E-4F7F-BEBF-F7A8F939B594}"/>
            </c:ext>
          </c:extLst>
        </c:ser>
        <c:ser>
          <c:idx val="0"/>
          <c:order val="1"/>
          <c:tx>
            <c:strRef>
              <c:f>'נתונים ג''-3'!$A$3</c:f>
              <c:strCache>
                <c:ptCount val="1"/>
                <c:pt idx="0">
                  <c:v>השקעות נטו בתיק ניירות ערך למסחר</c:v>
                </c:pt>
              </c:strCache>
            </c:strRef>
          </c:tx>
          <c:spPr>
            <a:solidFill>
              <a:srgbClr val="59BFCB"/>
            </a:solidFill>
            <a:ln>
              <a:solidFill>
                <a:srgbClr val="59BFCB"/>
              </a:solidFill>
            </a:ln>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A8-4F2E-AF23-BABFCB94F9BA}"/>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A8-4F2E-AF23-BABFCB94F9BA}"/>
                </c:ext>
              </c:extLst>
            </c:dLbl>
            <c:dLbl>
              <c:idx val="8"/>
              <c:layout>
                <c:manualLayout>
                  <c:x val="0"/>
                  <c:y val="-5.7841776164760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26E-4F7F-BEBF-F7A8F939B594}"/>
                </c:ext>
              </c:extLst>
            </c:dLbl>
            <c:spPr>
              <a:noFill/>
              <a:ln>
                <a:noFill/>
              </a:ln>
              <a:effectLst/>
            </c:spPr>
            <c:txPr>
              <a:bodyPr wrap="square" lIns="38100" tIns="19050" rIns="38100" bIns="19050" anchor="ctr">
                <a:spAutoFit/>
              </a:bodyPr>
              <a:lstStyle/>
              <a:p>
                <a:pPr>
                  <a:defRPr sz="1000"/>
                </a:pPr>
                <a:endParaRPr lang="he-IL"/>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'נתונים ג''-3'!$D$1:$M$1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ג''-3'!$D$3:$M$3</c:f>
              <c:numCache>
                <c:formatCode>#,##0</c:formatCode>
                <c:ptCount val="10"/>
                <c:pt idx="0">
                  <c:v>2755</c:v>
                </c:pt>
                <c:pt idx="1">
                  <c:v>2972</c:v>
                </c:pt>
                <c:pt idx="2">
                  <c:v>1946</c:v>
                </c:pt>
                <c:pt idx="3">
                  <c:v>-3091.3919999999998</c:v>
                </c:pt>
                <c:pt idx="4">
                  <c:v>-25.946999999999999</c:v>
                </c:pt>
                <c:pt idx="5">
                  <c:v>18886.454000000002</c:v>
                </c:pt>
                <c:pt idx="6">
                  <c:v>30476.182000000001</c:v>
                </c:pt>
                <c:pt idx="7">
                  <c:v>4259.54</c:v>
                </c:pt>
                <c:pt idx="8">
                  <c:v>-11082.135</c:v>
                </c:pt>
                <c:pt idx="9">
                  <c:v>2026.4749999999999</c:v>
                </c:pt>
              </c:numCache>
            </c:numRef>
          </c:val>
          <c:extLst>
            <c:ext xmlns:c16="http://schemas.microsoft.com/office/drawing/2014/chart" uri="{C3380CC4-5D6E-409C-BE32-E72D297353CC}">
              <c16:uniqueId val="{00000009-C26E-4F7F-BEBF-F7A8F939B594}"/>
            </c:ext>
          </c:extLst>
        </c:ser>
        <c:ser>
          <c:idx val="1"/>
          <c:order val="2"/>
          <c:tx>
            <c:strRef>
              <c:f>'נתונים ג''-3'!$A$4</c:f>
              <c:strCache>
                <c:ptCount val="1"/>
                <c:pt idx="0">
                  <c:v>השקעות אחרות נטו</c:v>
                </c:pt>
              </c:strCache>
            </c:strRef>
          </c:tx>
          <c:spPr>
            <a:solidFill>
              <a:srgbClr val="AEDCE0"/>
            </a:solidFill>
            <a:ln>
              <a:solidFill>
                <a:srgbClr val="AEDCE0"/>
              </a:solidFill>
            </a:ln>
          </c:spPr>
          <c:invertIfNegative val="0"/>
          <c:dLbls>
            <c:dLbl>
              <c:idx val="8"/>
              <c:layout>
                <c:manualLayout>
                  <c:x val="-1.22605363984674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F1-48E1-B633-3BA096E2BF29}"/>
                </c:ext>
              </c:extLst>
            </c:dLbl>
            <c:dLbl>
              <c:idx val="9"/>
              <c:layout>
                <c:manualLayout>
                  <c:x val="9.195402298850574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18-4FB8-92C3-805A0F77DEAF}"/>
                </c:ext>
              </c:extLst>
            </c:dLbl>
            <c:spPr>
              <a:noFill/>
              <a:ln>
                <a:noFill/>
              </a:ln>
              <a:effectLst/>
            </c:spPr>
            <c:txPr>
              <a:bodyPr wrap="square" lIns="38100" tIns="19050" rIns="38100" bIns="19050" anchor="ctr">
                <a:spAutoFit/>
              </a:bodyPr>
              <a:lstStyle/>
              <a:p>
                <a:pPr>
                  <a:defRPr sz="1000"/>
                </a:pPr>
                <a:endParaRPr lang="he-IL"/>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'נתונים ג''-3'!$D$1:$M$1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ג''-3'!$D$4:$M$4</c:f>
              <c:numCache>
                <c:formatCode>#,##0</c:formatCode>
                <c:ptCount val="10"/>
                <c:pt idx="0">
                  <c:v>-5536</c:v>
                </c:pt>
                <c:pt idx="1">
                  <c:v>2843</c:v>
                </c:pt>
                <c:pt idx="2">
                  <c:v>-3057</c:v>
                </c:pt>
                <c:pt idx="3">
                  <c:v>604.63200000000006</c:v>
                </c:pt>
                <c:pt idx="4">
                  <c:v>4020.2489999999998</c:v>
                </c:pt>
                <c:pt idx="5">
                  <c:v>843.53099999999995</c:v>
                </c:pt>
                <c:pt idx="6">
                  <c:v>9430.6029999999992</c:v>
                </c:pt>
                <c:pt idx="7">
                  <c:v>-3319.9520000000002</c:v>
                </c:pt>
                <c:pt idx="8">
                  <c:v>2935.7159999999994</c:v>
                </c:pt>
                <c:pt idx="9">
                  <c:v>8086.982</c:v>
                </c:pt>
              </c:numCache>
            </c:numRef>
          </c:val>
          <c:extLst>
            <c:ext xmlns:c16="http://schemas.microsoft.com/office/drawing/2014/chart" uri="{C3380CC4-5D6E-409C-BE32-E72D297353CC}">
              <c16:uniqueId val="{0000000A-C26E-4F7F-BEBF-F7A8F939B594}"/>
            </c:ext>
          </c:extLst>
        </c:ser>
        <c:dLbls>
          <c:showLegendKey val="0"/>
          <c:showVal val="0"/>
          <c:showCatName val="0"/>
          <c:showSerName val="0"/>
          <c:showPercent val="0"/>
          <c:showBubbleSize val="0"/>
        </c:dLbls>
        <c:gapWidth val="30"/>
        <c:overlap val="100"/>
        <c:axId val="159752960"/>
        <c:axId val="159754496"/>
      </c:barChart>
      <c:lineChart>
        <c:grouping val="standard"/>
        <c:varyColors val="0"/>
        <c:ser>
          <c:idx val="3"/>
          <c:order val="3"/>
          <c:tx>
            <c:strRef>
              <c:f>'נתונים ג''-3'!$A$5</c:f>
              <c:strCache>
                <c:ptCount val="1"/>
                <c:pt idx="0">
                  <c:v>השקעות נטו</c:v>
                </c:pt>
              </c:strCache>
            </c:strRef>
          </c:tx>
          <c:spPr>
            <a:ln w="19050">
              <a:solidFill>
                <a:srgbClr val="BFBFBF">
                  <a:alpha val="70000"/>
                </a:srgbClr>
              </a:solidFill>
              <a:prstDash val="solid"/>
            </a:ln>
          </c:spPr>
          <c:marker>
            <c:symbol val="none"/>
          </c:marker>
          <c:dLbls>
            <c:dLbl>
              <c:idx val="8"/>
              <c:layout>
                <c:manualLayout>
                  <c:x val="-2.4045530605861055E-2"/>
                  <c:y val="-0.151320536085178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F1-48E1-B633-3BA096E2BF29}"/>
                </c:ext>
              </c:extLst>
            </c:dLbl>
            <c:dLbl>
              <c:idx val="9"/>
              <c:layout>
                <c:manualLayout>
                  <c:x val="-2.3494782445099206E-2"/>
                  <c:y val="-9.35673861750950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F1-48E1-B633-3BA096E2BF29}"/>
                </c:ext>
              </c:extLst>
            </c:dLbl>
            <c:spPr>
              <a:noFill/>
              <a:ln>
                <a:noFill/>
              </a:ln>
              <a:effectLst/>
            </c:spPr>
            <c:txPr>
              <a:bodyPr wrap="square" lIns="38100" tIns="19050" rIns="38100" bIns="19050" anchor="ctr">
                <a:spAutoFit/>
              </a:bodyPr>
              <a:lstStyle/>
              <a:p>
                <a:pPr>
                  <a:defRPr sz="1050"/>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B4B4B4"/>
                      </a:solidFill>
                    </a:ln>
                  </c:spPr>
                </c15:leaderLines>
              </c:ext>
            </c:extLst>
          </c:dLbls>
          <c:cat>
            <c:strRef>
              <c:f>'נתונים ג''-3'!$D$1:$M$1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ג''-3'!$D$5:$M$5</c:f>
              <c:numCache>
                <c:formatCode>#,##0</c:formatCode>
                <c:ptCount val="10"/>
                <c:pt idx="0">
                  <c:v>8556</c:v>
                </c:pt>
                <c:pt idx="1">
                  <c:v>17803</c:v>
                </c:pt>
                <c:pt idx="2">
                  <c:v>15779</c:v>
                </c:pt>
                <c:pt idx="3">
                  <c:v>19027.845000000001</c:v>
                </c:pt>
                <c:pt idx="4">
                  <c:v>21356.983</c:v>
                </c:pt>
                <c:pt idx="5">
                  <c:v>40698.873</c:v>
                </c:pt>
                <c:pt idx="6">
                  <c:v>58856.885999999999</c:v>
                </c:pt>
                <c:pt idx="7">
                  <c:v>23823.042000000001</c:v>
                </c:pt>
                <c:pt idx="8">
                  <c:v>7988.826</c:v>
                </c:pt>
                <c:pt idx="9">
                  <c:v>26921.918000000001</c:v>
                </c:pt>
              </c:numCache>
            </c:numRef>
          </c:val>
          <c:smooth val="0"/>
          <c:extLst>
            <c:ext xmlns:c16="http://schemas.microsoft.com/office/drawing/2014/chart" uri="{C3380CC4-5D6E-409C-BE32-E72D297353CC}">
              <c16:uniqueId val="{0000000B-C26E-4F7F-BEBF-F7A8F939B594}"/>
            </c:ext>
          </c:extLst>
        </c:ser>
        <c:dLbls>
          <c:showLegendKey val="0"/>
          <c:showVal val="0"/>
          <c:showCatName val="0"/>
          <c:showSerName val="0"/>
          <c:showPercent val="0"/>
          <c:showBubbleSize val="0"/>
        </c:dLbls>
        <c:marker val="1"/>
        <c:smooth val="0"/>
        <c:axId val="159752960"/>
        <c:axId val="159754496"/>
      </c:lineChart>
      <c:catAx>
        <c:axId val="159752960"/>
        <c:scaling>
          <c:orientation val="minMax"/>
        </c:scaling>
        <c:delete val="0"/>
        <c:axPos val="b"/>
        <c:numFmt formatCode="General" sourceLinked="1"/>
        <c:majorTickMark val="none"/>
        <c:minorTickMark val="none"/>
        <c:tickLblPos val="low"/>
        <c:spPr>
          <a:ln>
            <a:solidFill>
              <a:srgbClr val="D9D9D9"/>
            </a:solidFill>
          </a:ln>
        </c:spPr>
        <c:txPr>
          <a:bodyPr rot="-2700000" vert="horz"/>
          <a:lstStyle/>
          <a:p>
            <a:pPr>
              <a:defRPr sz="1000" baseline="0"/>
            </a:pPr>
            <a:endParaRPr lang="he-IL"/>
          </a:p>
        </c:txPr>
        <c:crossAx val="159754496"/>
        <c:crosses val="autoZero"/>
        <c:auto val="1"/>
        <c:lblAlgn val="ctr"/>
        <c:lblOffset val="100"/>
        <c:tickMarkSkip val="10"/>
        <c:noMultiLvlLbl val="1"/>
      </c:catAx>
      <c:valAx>
        <c:axId val="159754496"/>
        <c:scaling>
          <c:orientation val="minMax"/>
          <c:max val="60000"/>
          <c:min val="-20000"/>
        </c:scaling>
        <c:delete val="0"/>
        <c:axPos val="l"/>
        <c:majorGridlines>
          <c:spPr>
            <a:ln w="6350">
              <a:solidFill>
                <a:srgbClr val="B4B4B4">
                  <a:alpha val="70000"/>
                </a:srgbClr>
              </a:solidFill>
              <a:prstDash val="dash"/>
            </a:ln>
          </c:spPr>
        </c:majorGridlines>
        <c:numFmt formatCode="#,##0" sourceLinked="0"/>
        <c:majorTickMark val="none"/>
        <c:minorTickMark val="none"/>
        <c:tickLblPos val="low"/>
        <c:spPr>
          <a:ln>
            <a:noFill/>
          </a:ln>
        </c:spPr>
        <c:txPr>
          <a:bodyPr rot="0" vert="horz"/>
          <a:lstStyle/>
          <a:p>
            <a:pPr>
              <a:defRPr sz="1050"/>
            </a:pPr>
            <a:endParaRPr lang="he-IL"/>
          </a:p>
        </c:txPr>
        <c:crossAx val="159752960"/>
        <c:crosses val="autoZero"/>
        <c:crossBetween val="between"/>
        <c:majorUnit val="20000"/>
        <c:dispUnits>
          <c:builtInUnit val="thousands"/>
        </c:dispUnits>
      </c:valAx>
      <c:spPr>
        <a:solidFill>
          <a:schemeClr val="bg1">
            <a:lumMod val="95000"/>
          </a:schemeClr>
        </a:solidFill>
        <a:ln>
          <a:noFill/>
        </a:ln>
      </c:spPr>
    </c:plotArea>
    <c:legend>
      <c:legendPos val="l"/>
      <c:layout>
        <c:manualLayout>
          <c:xMode val="edge"/>
          <c:yMode val="edge"/>
          <c:x val="0"/>
          <c:y val="0.73117070075342472"/>
          <c:w val="0.68644527777777775"/>
          <c:h val="0.26422843237396554"/>
        </c:manualLayout>
      </c:layout>
      <c:overlay val="0"/>
      <c:spPr>
        <a:noFill/>
        <a:ln>
          <a:noFill/>
        </a:ln>
      </c:spPr>
      <c:txPr>
        <a:bodyPr/>
        <a:lstStyle/>
        <a:p>
          <a:pPr>
            <a:defRPr sz="900"/>
          </a:pPr>
          <a:endParaRPr lang="he-IL"/>
        </a:p>
      </c:txPr>
    </c:legend>
    <c:plotVisOnly val="0"/>
    <c:dispBlanksAs val="gap"/>
    <c:showDLblsOverMax val="0"/>
  </c:chart>
  <c:spPr>
    <a:solidFill>
      <a:schemeClr val="bg1">
        <a:lumMod val="95000"/>
      </a:schemeClr>
    </a:solidFill>
    <a:ln cap="rnd">
      <a:noFill/>
      <a:miter lim="800000"/>
    </a:ln>
  </c:spPr>
  <c:txPr>
    <a:bodyPr/>
    <a:lstStyle/>
    <a:p>
      <a:pPr>
        <a:defRPr sz="1100" b="0" i="0" u="none" strike="noStrike" baseline="0">
          <a:solidFill>
            <a:schemeClr val="tx1"/>
          </a:solidFill>
          <a:latin typeface="Assistant" panose="00000500000000000000" pitchFamily="2" charset="-79"/>
          <a:ea typeface="Arial"/>
          <a:cs typeface="Assistant" panose="00000500000000000000" pitchFamily="2" charset="-79"/>
        </a:defRPr>
      </a:pPr>
      <a:endParaRPr lang="he-I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93005753129685"/>
          <c:y val="6.2807225497710464E-2"/>
          <c:w val="0.8492781302124075"/>
          <c:h val="0.51459716245599241"/>
        </c:manualLayout>
      </c:layout>
      <c:barChart>
        <c:barDir val="col"/>
        <c:grouping val="clustered"/>
        <c:varyColors val="0"/>
        <c:ser>
          <c:idx val="2"/>
          <c:order val="1"/>
          <c:tx>
            <c:strRef>
              <c:f>'נתונים ג''-4'!$A$3</c:f>
              <c:strCache>
                <c:ptCount val="1"/>
                <c:pt idx="0">
                  <c:v>השקעות ישירות של תו"ח בישראל - הון מניות</c:v>
                </c:pt>
              </c:strCache>
            </c:strRef>
          </c:tx>
          <c:spPr>
            <a:solidFill>
              <a:srgbClr val="59BFCB"/>
            </a:solidFill>
            <a:ln>
              <a:noFill/>
            </a:ln>
            <a:effectLst/>
          </c:spPr>
          <c:invertIfNegative val="0"/>
          <c:cat>
            <c:strRef>
              <c:f>'נתונים ג''-4'!$B$1:$L$1</c:f>
              <c:strCache>
                <c:ptCount val="11"/>
                <c:pt idx="0">
                  <c:v>2014</c:v>
                </c:pt>
                <c:pt idx="1">
                  <c:v>2015</c:v>
                </c:pt>
                <c:pt idx="2">
                  <c:v>2016</c:v>
                </c:pt>
                <c:pt idx="3">
                  <c:v>2017</c:v>
                </c:pt>
                <c:pt idx="4">
                  <c:v>2018</c:v>
                </c:pt>
                <c:pt idx="5">
                  <c:v>2019</c:v>
                </c:pt>
                <c:pt idx="6">
                  <c:v>2020</c:v>
                </c:pt>
                <c:pt idx="7">
                  <c:v>2021</c:v>
                </c:pt>
                <c:pt idx="8">
                  <c:v>2022</c:v>
                </c:pt>
                <c:pt idx="9">
                  <c:v>2023</c:v>
                </c:pt>
                <c:pt idx="10">
                  <c:v>2024</c:v>
                </c:pt>
              </c:strCache>
            </c:strRef>
          </c:cat>
          <c:val>
            <c:numRef>
              <c:f>'נתונים ג''-4'!$C$3:$L$3</c:f>
              <c:numCache>
                <c:formatCode>#,##0</c:formatCode>
                <c:ptCount val="10"/>
                <c:pt idx="0">
                  <c:v>5569</c:v>
                </c:pt>
                <c:pt idx="1">
                  <c:v>7839</c:v>
                </c:pt>
                <c:pt idx="2">
                  <c:v>12535</c:v>
                </c:pt>
                <c:pt idx="3">
                  <c:v>18188</c:v>
                </c:pt>
                <c:pt idx="4">
                  <c:v>9353</c:v>
                </c:pt>
                <c:pt idx="5">
                  <c:v>15679</c:v>
                </c:pt>
                <c:pt idx="6">
                  <c:v>8330</c:v>
                </c:pt>
                <c:pt idx="7">
                  <c:v>13902</c:v>
                </c:pt>
                <c:pt idx="8">
                  <c:v>6089</c:v>
                </c:pt>
                <c:pt idx="9">
                  <c:v>5699</c:v>
                </c:pt>
              </c:numCache>
            </c:numRef>
          </c:val>
          <c:extLst>
            <c:ext xmlns:c16="http://schemas.microsoft.com/office/drawing/2014/chart" uri="{C3380CC4-5D6E-409C-BE32-E72D297353CC}">
              <c16:uniqueId val="{0000000A-45C9-4D2E-BCAD-0D9977952990}"/>
            </c:ext>
          </c:extLst>
        </c:ser>
        <c:ser>
          <c:idx val="1"/>
          <c:order val="2"/>
          <c:tx>
            <c:strRef>
              <c:f>'נתונים ג''-4'!$A$4</c:f>
              <c:strCache>
                <c:ptCount val="1"/>
                <c:pt idx="0">
                  <c:v>רווחים שלא חולקו</c:v>
                </c:pt>
              </c:strCache>
            </c:strRef>
          </c:tx>
          <c:spPr>
            <a:solidFill>
              <a:srgbClr val="177990"/>
            </a:solidFill>
            <a:ln>
              <a:noFill/>
            </a:ln>
            <a:effectLst/>
          </c:spPr>
          <c:invertIfNegative val="0"/>
          <c:cat>
            <c:strRef>
              <c:f>'נתונים ג''-4'!$B$1:$L$1</c:f>
              <c:strCache>
                <c:ptCount val="11"/>
                <c:pt idx="0">
                  <c:v>2014</c:v>
                </c:pt>
                <c:pt idx="1">
                  <c:v>2015</c:v>
                </c:pt>
                <c:pt idx="2">
                  <c:v>2016</c:v>
                </c:pt>
                <c:pt idx="3">
                  <c:v>2017</c:v>
                </c:pt>
                <c:pt idx="4">
                  <c:v>2018</c:v>
                </c:pt>
                <c:pt idx="5">
                  <c:v>2019</c:v>
                </c:pt>
                <c:pt idx="6">
                  <c:v>2020</c:v>
                </c:pt>
                <c:pt idx="7">
                  <c:v>2021</c:v>
                </c:pt>
                <c:pt idx="8">
                  <c:v>2022</c:v>
                </c:pt>
                <c:pt idx="9">
                  <c:v>2023</c:v>
                </c:pt>
                <c:pt idx="10">
                  <c:v>2024</c:v>
                </c:pt>
              </c:strCache>
            </c:strRef>
          </c:cat>
          <c:val>
            <c:numRef>
              <c:f>'נתונים ג''-4'!$C$4:$L$4</c:f>
              <c:numCache>
                <c:formatCode>_ * #,##0_ ;_ * \-#,##0_ ;_ * "-"??_ ;_ @_ </c:formatCode>
                <c:ptCount val="10"/>
                <c:pt idx="0">
                  <c:v>3992</c:v>
                </c:pt>
                <c:pt idx="1">
                  <c:v>3424</c:v>
                </c:pt>
                <c:pt idx="2">
                  <c:v>3677</c:v>
                </c:pt>
                <c:pt idx="3">
                  <c:v>3347</c:v>
                </c:pt>
                <c:pt idx="4">
                  <c:v>6027</c:v>
                </c:pt>
                <c:pt idx="5">
                  <c:v>4919</c:v>
                </c:pt>
                <c:pt idx="6">
                  <c:v>9265</c:v>
                </c:pt>
                <c:pt idx="7">
                  <c:v>7355</c:v>
                </c:pt>
                <c:pt idx="8">
                  <c:v>9683</c:v>
                </c:pt>
                <c:pt idx="9">
                  <c:v>10781</c:v>
                </c:pt>
              </c:numCache>
            </c:numRef>
          </c:val>
          <c:extLst>
            <c:ext xmlns:c16="http://schemas.microsoft.com/office/drawing/2014/chart" uri="{C3380CC4-5D6E-409C-BE32-E72D297353CC}">
              <c16:uniqueId val="{0000000C-45C9-4D2E-BCAD-0D9977952990}"/>
            </c:ext>
          </c:extLst>
        </c:ser>
        <c:dLbls>
          <c:showLegendKey val="0"/>
          <c:showVal val="0"/>
          <c:showCatName val="0"/>
          <c:showSerName val="0"/>
          <c:showPercent val="0"/>
          <c:showBubbleSize val="0"/>
        </c:dLbls>
        <c:gapWidth val="30"/>
        <c:axId val="866134824"/>
        <c:axId val="866142696"/>
      </c:barChart>
      <c:lineChart>
        <c:grouping val="standard"/>
        <c:varyColors val="0"/>
        <c:ser>
          <c:idx val="0"/>
          <c:order val="0"/>
          <c:tx>
            <c:strRef>
              <c:f>'נתונים ג''-4'!$A$2</c:f>
              <c:strCache>
                <c:ptCount val="1"/>
                <c:pt idx="0">
                  <c:v>השקעות ישירות של תו"ח בישראל</c:v>
                </c:pt>
              </c:strCache>
            </c:strRef>
          </c:tx>
          <c:spPr>
            <a:ln w="25400" cap="rnd">
              <a:solidFill>
                <a:srgbClr val="595959"/>
              </a:solidFill>
              <a:round/>
            </a:ln>
            <a:effectLst/>
          </c:spPr>
          <c:marker>
            <c:symbol val="none"/>
          </c:marker>
          <c:dLbls>
            <c:dLbl>
              <c:idx val="7"/>
              <c:layout>
                <c:manualLayout>
                  <c:x val="-5.3383882669468759E-2"/>
                  <c:y val="7.12666797845747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0F-47FC-8A06-8E0ED932C961}"/>
                </c:ext>
              </c:extLst>
            </c:dLbl>
            <c:dLbl>
              <c:idx val="8"/>
              <c:layout>
                <c:manualLayout>
                  <c:x val="-3.5292254184342835E-2"/>
                  <c:y val="-6.4485905536486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3D-4C3A-A0C3-375ED371B10A}"/>
                </c:ext>
              </c:extLst>
            </c:dLbl>
            <c:dLbl>
              <c:idx val="9"/>
              <c:layout>
                <c:manualLayout>
                  <c:x val="-4.0045721493043238E-2"/>
                  <c:y val="-7.10929657149041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3D-4C3A-A0C3-375ED371B10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ג''-4'!$C$1:$L$1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ג''-4'!$C$2:$L$2</c:f>
              <c:numCache>
                <c:formatCode>#,##0</c:formatCode>
                <c:ptCount val="10"/>
                <c:pt idx="0">
                  <c:v>11336.502</c:v>
                </c:pt>
                <c:pt idx="1">
                  <c:v>11988.255000000001</c:v>
                </c:pt>
                <c:pt idx="2">
                  <c:v>16892.825000000001</c:v>
                </c:pt>
                <c:pt idx="3">
                  <c:v>21514.605</c:v>
                </c:pt>
                <c:pt idx="4">
                  <c:v>17362.681</c:v>
                </c:pt>
                <c:pt idx="5">
                  <c:v>20968.887999999999</c:v>
                </c:pt>
                <c:pt idx="6">
                  <c:v>18950.101000000002</c:v>
                </c:pt>
                <c:pt idx="7">
                  <c:v>22883.454000000002</c:v>
                </c:pt>
                <c:pt idx="8">
                  <c:v>16135.245000000001</c:v>
                </c:pt>
                <c:pt idx="9">
                  <c:v>16808.460999999999</c:v>
                </c:pt>
              </c:numCache>
            </c:numRef>
          </c:val>
          <c:smooth val="0"/>
          <c:extLst>
            <c:ext xmlns:c16="http://schemas.microsoft.com/office/drawing/2014/chart" uri="{C3380CC4-5D6E-409C-BE32-E72D297353CC}">
              <c16:uniqueId val="{0000000D-45C9-4D2E-BCAD-0D9977952990}"/>
            </c:ext>
          </c:extLst>
        </c:ser>
        <c:ser>
          <c:idx val="4"/>
          <c:order val="4"/>
          <c:tx>
            <c:strRef>
              <c:f>'נתונים ג''-4'!$A$6</c:f>
              <c:strCache>
                <c:ptCount val="1"/>
                <c:pt idx="0">
                  <c:v>הייטק סה"כ</c:v>
                </c:pt>
              </c:strCache>
            </c:strRef>
          </c:tx>
          <c:spPr>
            <a:ln w="25400" cap="rnd">
              <a:noFill/>
              <a:round/>
            </a:ln>
            <a:effectLst/>
          </c:spPr>
          <c:marker>
            <c:symbol val="circle"/>
            <c:size val="5"/>
            <c:spPr>
              <a:solidFill>
                <a:schemeClr val="accent5"/>
              </a:solidFill>
              <a:ln w="9525">
                <a:solidFill>
                  <a:schemeClr val="accent5"/>
                </a:solidFill>
              </a:ln>
              <a:effectLst/>
            </c:spPr>
          </c:marker>
          <c:cat>
            <c:strRef>
              <c:f>'נתונים ג''-4'!$C$1:$L$1</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'נתונים ג''-4'!$B$6:$L$6</c:f>
            </c:numRef>
          </c:val>
          <c:smooth val="0"/>
          <c:extLst xmlns:c15="http://schemas.microsoft.com/office/drawing/2012/chart">
            <c:ext xmlns:c16="http://schemas.microsoft.com/office/drawing/2014/chart" uri="{C3380CC4-5D6E-409C-BE32-E72D297353CC}">
              <c16:uniqueId val="{00000000-CBBE-48D5-86C7-DE90A37DF1B3}"/>
            </c:ext>
          </c:extLst>
        </c:ser>
        <c:dLbls>
          <c:showLegendKey val="0"/>
          <c:showVal val="0"/>
          <c:showCatName val="0"/>
          <c:showSerName val="0"/>
          <c:showPercent val="0"/>
          <c:showBubbleSize val="0"/>
        </c:dLbls>
        <c:marker val="1"/>
        <c:smooth val="0"/>
        <c:axId val="866134824"/>
        <c:axId val="866142696"/>
        <c:extLst>
          <c:ext xmlns:c15="http://schemas.microsoft.com/office/drawing/2012/chart" uri="{02D57815-91ED-43cb-92C2-25804820EDAC}">
            <c15:filteredLineSeries>
              <c15:ser>
                <c:idx val="3"/>
                <c:order val="3"/>
                <c:tx>
                  <c:strRef>
                    <c:extLst>
                      <c:ext uri="{02D57815-91ED-43cb-92C2-25804820EDAC}">
                        <c15:formulaRef>
                          <c15:sqref>'נתונים ג''-4'!$A$5</c15:sqref>
                        </c15:formulaRef>
                      </c:ext>
                    </c:extLst>
                    <c:strCache>
                      <c:ptCount val="1"/>
                      <c:pt idx="0">
                        <c:v>הלוואות בעלים</c:v>
                      </c:pt>
                    </c:strCache>
                  </c:strRef>
                </c:tx>
                <c:spPr>
                  <a:ln w="25400" cap="rnd">
                    <a:noFill/>
                    <a:round/>
                  </a:ln>
                  <a:effectLst/>
                </c:spPr>
                <c:marker>
                  <c:symbol val="circle"/>
                  <c:size val="5"/>
                  <c:spPr>
                    <a:solidFill>
                      <a:schemeClr val="accent4"/>
                    </a:solidFill>
                    <a:ln w="9525">
                      <a:solidFill>
                        <a:schemeClr val="accent4"/>
                      </a:solidFill>
                    </a:ln>
                    <a:effectLst/>
                  </c:spPr>
                </c:marker>
                <c:cat>
                  <c:strRef>
                    <c:extLst>
                      <c:ext uri="{02D57815-91ED-43cb-92C2-25804820EDAC}">
                        <c15:formulaRef>
                          <c15:sqref>'נתונים ג''-4'!$C$1:$L$1</c15:sqref>
                        </c15:formulaRef>
                      </c:ext>
                    </c:extLst>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extLst>
                      <c:ext uri="{02D57815-91ED-43cb-92C2-25804820EDAC}">
                        <c15:formulaRef>
                          <c15:sqref>'נתונים ג''-4'!$B$5:$L$5</c15:sqref>
                        </c15:formulaRef>
                      </c:ext>
                    </c:extLst>
                    <c:numCache>
                      <c:formatCode>_ * #,##0_ ;_ * \-#,##0_ ;_ * "-"??_ ;_ @_ </c:formatCode>
                      <c:ptCount val="11"/>
                      <c:pt idx="0">
                        <c:v>-2638.2660000000001</c:v>
                      </c:pt>
                      <c:pt idx="1">
                        <c:v>857.95899999999995</c:v>
                      </c:pt>
                      <c:pt idx="2">
                        <c:v>190.14100000000002</c:v>
                      </c:pt>
                      <c:pt idx="3">
                        <c:v>268.827</c:v>
                      </c:pt>
                      <c:pt idx="4">
                        <c:v>-436.76900000000001</c:v>
                      </c:pt>
                      <c:pt idx="5">
                        <c:v>1521.6669999999999</c:v>
                      </c:pt>
                      <c:pt idx="6">
                        <c:v>71.926000000000016</c:v>
                      </c:pt>
                      <c:pt idx="7">
                        <c:v>662.54</c:v>
                      </c:pt>
                      <c:pt idx="8">
                        <c:v>641</c:v>
                      </c:pt>
                      <c:pt idx="9">
                        <c:v>-446</c:v>
                      </c:pt>
                      <c:pt idx="10">
                        <c:v>-395.50900000000001</c:v>
                      </c:pt>
                    </c:numCache>
                  </c:numRef>
                </c:val>
                <c:smooth val="0"/>
                <c:extLst>
                  <c:ext xmlns:c16="http://schemas.microsoft.com/office/drawing/2014/chart" uri="{C3380CC4-5D6E-409C-BE32-E72D297353CC}">
                    <c16:uniqueId val="{00000000-89E6-43E7-B446-0CADDC854F2D}"/>
                  </c:ext>
                </c:extLst>
              </c15:ser>
            </c15:filteredLineSeries>
          </c:ext>
        </c:extLst>
      </c:lineChart>
      <c:catAx>
        <c:axId val="8661348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866142696"/>
        <c:crosses val="autoZero"/>
        <c:auto val="1"/>
        <c:lblAlgn val="ctr"/>
        <c:lblOffset val="100"/>
        <c:noMultiLvlLbl val="0"/>
      </c:catAx>
      <c:valAx>
        <c:axId val="866142696"/>
        <c:scaling>
          <c:orientation val="minMax"/>
        </c:scaling>
        <c:delete val="0"/>
        <c:axPos val="l"/>
        <c:majorGridlines>
          <c:spPr>
            <a:ln w="6350" cap="flat" cmpd="sng" algn="ctr">
              <a:solidFill>
                <a:srgbClr val="B4B4B4">
                  <a:alpha val="70000"/>
                </a:srgb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866134824"/>
        <c:crosses val="autoZero"/>
        <c:crossBetween val="between"/>
        <c:majorUnit val="5000"/>
        <c:minorUnit val="1000"/>
        <c:dispUnits>
          <c:builtInUnit val="thousands"/>
        </c:dispUnits>
      </c:valAx>
      <c:spPr>
        <a:noFill/>
        <a:ln>
          <a:noFill/>
        </a:ln>
        <a:effectLst/>
      </c:spPr>
    </c:plotArea>
    <c:legend>
      <c:legendPos val="l"/>
      <c:layout>
        <c:manualLayout>
          <c:xMode val="edge"/>
          <c:yMode val="edge"/>
          <c:x val="6.1075975459675459E-6"/>
          <c:y val="0.75827080581302486"/>
          <c:w val="0.76586413760306227"/>
          <c:h val="0.2374120370370370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18551678680967"/>
          <c:y val="5.4963904216889153E-2"/>
          <c:w val="0.76732695026501907"/>
          <c:h val="0.54904643367973605"/>
        </c:manualLayout>
      </c:layout>
      <c:barChart>
        <c:barDir val="col"/>
        <c:grouping val="stacked"/>
        <c:varyColors val="0"/>
        <c:ser>
          <c:idx val="0"/>
          <c:order val="0"/>
          <c:tx>
            <c:strRef>
              <c:f>'נתונים ג''-5'!$A$2</c:f>
              <c:strCache>
                <c:ptCount val="1"/>
                <c:pt idx="0">
                  <c:v>מניות</c:v>
                </c:pt>
              </c:strCache>
            </c:strRef>
          </c:tx>
          <c:spPr>
            <a:solidFill>
              <a:srgbClr val="177990"/>
            </a:solidFill>
            <a:ln>
              <a:no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AA-42EF-B78E-4EE93DCB668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'נתונים ג''-5'!$B$1:$L$1</c15:sqref>
                  </c15:fullRef>
                </c:ext>
              </c:extLst>
              <c:f>'נתונים ג''-5'!$C$1:$L$1</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c:ext xmlns:c15="http://schemas.microsoft.com/office/drawing/2012/chart" uri="{02D57815-91ED-43cb-92C2-25804820EDAC}">
                  <c15:fullRef>
                    <c15:sqref>'נתונים ג''-5'!$B$2:$L$2</c15:sqref>
                  </c15:fullRef>
                </c:ext>
              </c:extLst>
              <c:f>'נתונים ג''-5'!$C$2:$L$2</c:f>
              <c:numCache>
                <c:formatCode>#,##0</c:formatCode>
                <c:ptCount val="10"/>
                <c:pt idx="0">
                  <c:v>4521</c:v>
                </c:pt>
                <c:pt idx="1">
                  <c:v>3560</c:v>
                </c:pt>
                <c:pt idx="2">
                  <c:v>-3</c:v>
                </c:pt>
                <c:pt idx="3">
                  <c:v>-8380</c:v>
                </c:pt>
                <c:pt idx="4">
                  <c:v>-3170</c:v>
                </c:pt>
                <c:pt idx="5">
                  <c:v>-5648.0820000000003</c:v>
                </c:pt>
                <c:pt idx="6">
                  <c:v>10970.368999999999</c:v>
                </c:pt>
                <c:pt idx="7">
                  <c:v>687.46699999999964</c:v>
                </c:pt>
                <c:pt idx="8">
                  <c:v>-217.608</c:v>
                </c:pt>
                <c:pt idx="9">
                  <c:v>5691.4489999999996</c:v>
                </c:pt>
              </c:numCache>
            </c:numRef>
          </c:val>
          <c:extLst>
            <c:ext xmlns:c16="http://schemas.microsoft.com/office/drawing/2014/chart" uri="{C3380CC4-5D6E-409C-BE32-E72D297353CC}">
              <c16:uniqueId val="{00000000-4017-4AD0-8A1E-B2FB15167643}"/>
            </c:ext>
          </c:extLst>
        </c:ser>
        <c:ser>
          <c:idx val="1"/>
          <c:order val="1"/>
          <c:tx>
            <c:strRef>
              <c:f>'נתונים ג''-5'!$A$3</c:f>
              <c:strCache>
                <c:ptCount val="1"/>
                <c:pt idx="0">
                  <c:v>אג"ח (כולל מק"ם)</c:v>
                </c:pt>
              </c:strCache>
            </c:strRef>
          </c:tx>
          <c:spPr>
            <a:solidFill>
              <a:srgbClr val="59BFCB"/>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68-4829-AE0E-A3DD410D0BC9}"/>
                </c:ext>
              </c:extLst>
            </c:dLbl>
            <c:dLbl>
              <c:idx val="9"/>
              <c:layout>
                <c:manualLayout>
                  <c:x val="4.9769804855336556E-3"/>
                  <c:y val="-4.7737543591907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AA-42EF-B78E-4EE93DCB668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'נתונים ג''-5'!$B$1:$L$1</c15:sqref>
                  </c15:fullRef>
                </c:ext>
              </c:extLst>
              <c:f>'נתונים ג''-5'!$C$1:$L$1</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c:ext xmlns:c15="http://schemas.microsoft.com/office/drawing/2012/chart" uri="{02D57815-91ED-43cb-92C2-25804820EDAC}">
                  <c15:fullRef>
                    <c15:sqref>'נתונים ג''-5'!$B$3:$L$3</c15:sqref>
                  </c15:fullRef>
                </c:ext>
              </c:extLst>
              <c:f>'נתונים ג''-5'!$C$3:$L$3</c:f>
              <c:numCache>
                <c:formatCode>#,##0</c:formatCode>
                <c:ptCount val="10"/>
                <c:pt idx="0">
                  <c:v>-1767</c:v>
                </c:pt>
                <c:pt idx="1">
                  <c:v>-589</c:v>
                </c:pt>
                <c:pt idx="2">
                  <c:v>1951</c:v>
                </c:pt>
                <c:pt idx="3">
                  <c:v>5288.6079999999993</c:v>
                </c:pt>
                <c:pt idx="4">
                  <c:v>3144.0530000000003</c:v>
                </c:pt>
                <c:pt idx="5">
                  <c:v>24534.536</c:v>
                </c:pt>
                <c:pt idx="6">
                  <c:v>19505.812999999998</c:v>
                </c:pt>
                <c:pt idx="7">
                  <c:v>3572.0729999999999</c:v>
                </c:pt>
                <c:pt idx="8">
                  <c:v>-10864.527000000002</c:v>
                </c:pt>
                <c:pt idx="9">
                  <c:v>-3664.9740000000002</c:v>
                </c:pt>
              </c:numCache>
            </c:numRef>
          </c:val>
          <c:extLst xmlns:c15="http://schemas.microsoft.com/office/drawing/2012/chart">
            <c:ext xmlns:c16="http://schemas.microsoft.com/office/drawing/2014/chart" uri="{C3380CC4-5D6E-409C-BE32-E72D297353CC}">
              <c16:uniqueId val="{00000003-4017-4AD0-8A1E-B2FB15167643}"/>
            </c:ext>
          </c:extLst>
        </c:ser>
        <c:dLbls>
          <c:showLegendKey val="0"/>
          <c:showVal val="0"/>
          <c:showCatName val="0"/>
          <c:showSerName val="0"/>
          <c:showPercent val="0"/>
          <c:showBubbleSize val="0"/>
        </c:dLbls>
        <c:gapWidth val="30"/>
        <c:overlap val="100"/>
        <c:axId val="482243632"/>
        <c:axId val="482251504"/>
      </c:barChart>
      <c:lineChart>
        <c:grouping val="standard"/>
        <c:varyColors val="0"/>
        <c:ser>
          <c:idx val="2"/>
          <c:order val="2"/>
          <c:tx>
            <c:strRef>
              <c:f>'נתונים ג''-5'!$A$4</c:f>
              <c:strCache>
                <c:ptCount val="1"/>
                <c:pt idx="0">
                  <c:v>סך הכל השקעות פיננסיות בני"ע סחירים </c:v>
                </c:pt>
              </c:strCache>
            </c:strRef>
          </c:tx>
          <c:spPr>
            <a:ln w="22225" cap="rnd">
              <a:solidFill>
                <a:srgbClr val="595959"/>
              </a:solidFill>
              <a:round/>
            </a:ln>
            <a:effectLst/>
          </c:spPr>
          <c:marker>
            <c:symbol val="circle"/>
            <c:size val="2"/>
            <c:spPr>
              <a:solidFill>
                <a:srgbClr val="595959"/>
              </a:solidFill>
              <a:ln w="9525">
                <a:noFill/>
              </a:ln>
              <a:effectLst/>
            </c:spPr>
          </c:marker>
          <c:cat>
            <c:numRef>
              <c:extLst>
                <c:ext xmlns:c15="http://schemas.microsoft.com/office/drawing/2012/chart" uri="{02D57815-91ED-43cb-92C2-25804820EDAC}">
                  <c15:fullRef>
                    <c15:sqref>'נתונים ג''-5'!$B$1:$L$1</c15:sqref>
                  </c15:fullRef>
                </c:ext>
              </c:extLst>
              <c:f>'נתונים ג''-5'!$C$1:$L$1</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c:ext xmlns:c15="http://schemas.microsoft.com/office/drawing/2012/chart" uri="{02D57815-91ED-43cb-92C2-25804820EDAC}">
                  <c15:fullRef>
                    <c15:sqref>'נתונים ג''-5'!$B$4:$L$4</c15:sqref>
                  </c15:fullRef>
                </c:ext>
              </c:extLst>
              <c:f>'נתונים ג''-5'!$C$4:$L$4</c:f>
              <c:numCache>
                <c:formatCode>#,##0</c:formatCode>
                <c:ptCount val="10"/>
                <c:pt idx="0">
                  <c:v>2754</c:v>
                </c:pt>
                <c:pt idx="1">
                  <c:v>2971</c:v>
                </c:pt>
                <c:pt idx="2">
                  <c:v>1948</c:v>
                </c:pt>
                <c:pt idx="3">
                  <c:v>-3091.3920000000007</c:v>
                </c:pt>
                <c:pt idx="4">
                  <c:v>-25.946999999999662</c:v>
                </c:pt>
                <c:pt idx="5">
                  <c:v>18886.453999999998</c:v>
                </c:pt>
                <c:pt idx="6">
                  <c:v>30476.181999999997</c:v>
                </c:pt>
                <c:pt idx="7">
                  <c:v>4259.54</c:v>
                </c:pt>
                <c:pt idx="8">
                  <c:v>-11082.135</c:v>
                </c:pt>
                <c:pt idx="9">
                  <c:v>2026.4749999999999</c:v>
                </c:pt>
              </c:numCache>
            </c:numRef>
          </c:val>
          <c:smooth val="0"/>
          <c:extLst>
            <c:ext xmlns:c16="http://schemas.microsoft.com/office/drawing/2014/chart" uri="{C3380CC4-5D6E-409C-BE32-E72D297353CC}">
              <c16:uniqueId val="{00000007-4017-4AD0-8A1E-B2FB15167643}"/>
            </c:ext>
          </c:extLst>
        </c:ser>
        <c:dLbls>
          <c:showLegendKey val="0"/>
          <c:showVal val="0"/>
          <c:showCatName val="0"/>
          <c:showSerName val="0"/>
          <c:showPercent val="0"/>
          <c:showBubbleSize val="0"/>
        </c:dLbls>
        <c:marker val="1"/>
        <c:smooth val="0"/>
        <c:axId val="482243632"/>
        <c:axId val="482251504"/>
      </c:lineChart>
      <c:catAx>
        <c:axId val="4822436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482251504"/>
        <c:crosses val="autoZero"/>
        <c:auto val="1"/>
        <c:lblAlgn val="ctr"/>
        <c:lblOffset val="100"/>
        <c:noMultiLvlLbl val="0"/>
      </c:catAx>
      <c:valAx>
        <c:axId val="482251504"/>
        <c:scaling>
          <c:orientation val="minMax"/>
          <c:max val="35000"/>
          <c:min val="-15000"/>
        </c:scaling>
        <c:delete val="0"/>
        <c:axPos val="l"/>
        <c:majorGridlines>
          <c:spPr>
            <a:ln w="6350" cap="flat" cmpd="sng" algn="ctr">
              <a:solidFill>
                <a:srgbClr val="B4B4B4">
                  <a:alpha val="70000"/>
                </a:srgb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482243632"/>
        <c:crosses val="autoZero"/>
        <c:crossBetween val="between"/>
        <c:minorUnit val="5000"/>
        <c:dispUnits>
          <c:builtInUnit val="thousands"/>
        </c:dispUnits>
      </c:valAx>
      <c:spPr>
        <a:noFill/>
        <a:ln>
          <a:noFill/>
        </a:ln>
        <a:effectLst/>
      </c:spPr>
    </c:plotArea>
    <c:legend>
      <c:legendPos val="b"/>
      <c:layout>
        <c:manualLayout>
          <c:xMode val="edge"/>
          <c:yMode val="edge"/>
          <c:x val="0"/>
          <c:y val="0.77637856617277368"/>
          <c:w val="0.84571360494845105"/>
          <c:h val="0.221156041878302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489848461831361"/>
          <c:y val="6.5468908934703932E-2"/>
          <c:w val="0.81983046741635979"/>
          <c:h val="0.708278707512915"/>
        </c:manualLayout>
      </c:layout>
      <c:barChart>
        <c:barDir val="col"/>
        <c:grouping val="stacked"/>
        <c:varyColors val="0"/>
        <c:ser>
          <c:idx val="0"/>
          <c:order val="0"/>
          <c:tx>
            <c:strRef>
              <c:f>'נתונים ג''-5'!$A$10</c:f>
              <c:strCache>
                <c:ptCount val="1"/>
                <c:pt idx="0">
                  <c:v>מניות</c:v>
                </c:pt>
              </c:strCache>
            </c:strRef>
          </c:tx>
          <c:spPr>
            <a:solidFill>
              <a:srgbClr val="177990"/>
            </a:solidFill>
            <a:ln>
              <a:noFill/>
            </a:ln>
            <a:effectLst/>
          </c:spPr>
          <c:invertIfNegative val="0"/>
          <c:dPt>
            <c:idx val="1"/>
            <c:invertIfNegative val="0"/>
            <c:bubble3D val="0"/>
            <c:extLst>
              <c:ext xmlns:c16="http://schemas.microsoft.com/office/drawing/2014/chart" uri="{C3380CC4-5D6E-409C-BE32-E72D297353CC}">
                <c16:uniqueId val="{00000001-E8E1-4FE9-BB20-795ECBAB2A0A}"/>
              </c:ext>
            </c:extLst>
          </c:dPt>
          <c:dLbls>
            <c:dLbl>
              <c:idx val="0"/>
              <c:layout>
                <c:manualLayout>
                  <c:x val="6.2639459110736409E-3"/>
                  <c:y val="-0.13590449487272746"/>
                </c:manualLayout>
              </c:layout>
              <c:showLegendKey val="0"/>
              <c:showVal val="1"/>
              <c:showCatName val="0"/>
              <c:showSerName val="0"/>
              <c:showPercent val="0"/>
              <c:showBubbleSize val="0"/>
              <c:extLst>
                <c:ext xmlns:c15="http://schemas.microsoft.com/office/drawing/2012/chart" uri="{CE6537A1-D6FC-4f65-9D91-7224C49458BB}">
                  <c15:layout>
                    <c:manualLayout>
                      <c:w val="0.29853966212177113"/>
                      <c:h val="0.1465550985964181"/>
                    </c:manualLayout>
                  </c15:layout>
                </c:ext>
                <c:ext xmlns:c16="http://schemas.microsoft.com/office/drawing/2014/chart" uri="{C3380CC4-5D6E-409C-BE32-E72D297353CC}">
                  <c16:uniqueId val="{00000002-6202-4B07-A6A3-C17912054AEA}"/>
                </c:ext>
              </c:extLst>
            </c:dLbl>
            <c:dLbl>
              <c:idx val="1"/>
              <c:layout>
                <c:manualLayout>
                  <c:x val="6.1075526573688092E-3"/>
                  <c:y val="-6.7269482540275607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showLegendKey val="0"/>
              <c:showVal val="1"/>
              <c:showCatName val="0"/>
              <c:showSerName val="0"/>
              <c:showPercent val="0"/>
              <c:showBubbleSize val="0"/>
              <c:extLst>
                <c:ext xmlns:c15="http://schemas.microsoft.com/office/drawing/2012/chart" uri="{CE6537A1-D6FC-4f65-9D91-7224C49458BB}">
                  <c15:layout>
                    <c:manualLayout>
                      <c:w val="0.37370701305465515"/>
                      <c:h val="0.11133961635458756"/>
                    </c:manualLayout>
                  </c15:layout>
                </c:ext>
                <c:ext xmlns:c16="http://schemas.microsoft.com/office/drawing/2014/chart" uri="{C3380CC4-5D6E-409C-BE32-E72D297353CC}">
                  <c16:uniqueId val="{00000001-E8E1-4FE9-BB20-795ECBAB2A0A}"/>
                </c:ext>
              </c:extLst>
            </c:dLbl>
            <c:dLbl>
              <c:idx val="2"/>
              <c:layout>
                <c:manualLayout>
                  <c:x val="-1.2558754043435205E-2"/>
                  <c:y val="7.749574502240382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showLegendKey val="0"/>
              <c:showVal val="1"/>
              <c:showCatName val="0"/>
              <c:showSerName val="0"/>
              <c:showPercent val="0"/>
              <c:showBubbleSize val="0"/>
              <c:extLst>
                <c:ext xmlns:c15="http://schemas.microsoft.com/office/drawing/2012/chart" uri="{CE6537A1-D6FC-4f65-9D91-7224C49458BB}">
                  <c15:layout>
                    <c:manualLayout>
                      <c:w val="0.27004065438629282"/>
                      <c:h val="0.13692860555958702"/>
                    </c:manualLayout>
                  </c15:layout>
                </c:ext>
                <c:ext xmlns:c16="http://schemas.microsoft.com/office/drawing/2014/chart" uri="{C3380CC4-5D6E-409C-BE32-E72D297353CC}">
                  <c16:uniqueId val="{00000003-E175-481E-A047-07956046543E}"/>
                </c:ext>
              </c:extLst>
            </c:dLbl>
            <c:dLbl>
              <c:idx val="3"/>
              <c:layout>
                <c:manualLayout>
                  <c:x val="-1.3003390246611332E-16"/>
                  <c:y val="-0.1856404714145738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showLegendKey val="0"/>
              <c:showVal val="1"/>
              <c:showCatName val="0"/>
              <c:showSerName val="0"/>
              <c:showPercent val="0"/>
              <c:showBubbleSize val="0"/>
              <c:extLst>
                <c:ext xmlns:c15="http://schemas.microsoft.com/office/drawing/2012/chart" uri="{CE6537A1-D6FC-4f65-9D91-7224C49458BB}">
                  <c15:layout>
                    <c:manualLayout>
                      <c:w val="0.26625405325103407"/>
                      <c:h val="0.10276098353142214"/>
                    </c:manualLayout>
                  </c15:layout>
                </c:ext>
                <c:ext xmlns:c16="http://schemas.microsoft.com/office/drawing/2014/chart" uri="{C3380CC4-5D6E-409C-BE32-E72D297353CC}">
                  <c16:uniqueId val="{00000002-E827-40EC-9DD5-227B81D1813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ג''-5'!$B$9:$E$9</c:f>
              <c:strCache>
                <c:ptCount val="4"/>
                <c:pt idx="0">
                  <c:v>Q1/2024</c:v>
                </c:pt>
                <c:pt idx="1">
                  <c:v>Q2/2024</c:v>
                </c:pt>
                <c:pt idx="2">
                  <c:v>Q3/2024</c:v>
                </c:pt>
                <c:pt idx="3">
                  <c:v>Q4/2024</c:v>
                </c:pt>
              </c:strCache>
            </c:strRef>
          </c:cat>
          <c:val>
            <c:numRef>
              <c:f>'נתונים ג''-5'!$B$10:$E$10</c:f>
              <c:numCache>
                <c:formatCode>#,##0</c:formatCode>
                <c:ptCount val="4"/>
                <c:pt idx="0">
                  <c:v>1.5444149999999999</c:v>
                </c:pt>
                <c:pt idx="1">
                  <c:v>0.60677000000000003</c:v>
                </c:pt>
                <c:pt idx="2">
                  <c:v>0.78618299999999997</c:v>
                </c:pt>
                <c:pt idx="3">
                  <c:v>2.7540810000000002</c:v>
                </c:pt>
              </c:numCache>
            </c:numRef>
          </c:val>
          <c:extLst>
            <c:ext xmlns:c16="http://schemas.microsoft.com/office/drawing/2014/chart" uri="{C3380CC4-5D6E-409C-BE32-E72D297353CC}">
              <c16:uniqueId val="{00000002-E8E1-4FE9-BB20-795ECBAB2A0A}"/>
            </c:ext>
          </c:extLst>
        </c:ser>
        <c:ser>
          <c:idx val="1"/>
          <c:order val="1"/>
          <c:tx>
            <c:strRef>
              <c:f>'נתונים ג''-5'!$A$11</c:f>
              <c:strCache>
                <c:ptCount val="1"/>
                <c:pt idx="0">
                  <c:v>אג"ח (כולל מק"ם)</c:v>
                </c:pt>
              </c:strCache>
            </c:strRef>
          </c:tx>
          <c:spPr>
            <a:solidFill>
              <a:srgbClr val="59BFCB"/>
            </a:solidFill>
            <a:ln>
              <a:noFill/>
            </a:ln>
            <a:effectLst/>
          </c:spPr>
          <c:invertIfNegative val="0"/>
          <c:dLbls>
            <c:dLbl>
              <c:idx val="0"/>
              <c:layout>
                <c:manualLayout>
                  <c:x val="-4.2791274006592009E-3"/>
                  <c:y val="-0.1754021038734758"/>
                </c:manualLayout>
              </c:layout>
              <c:showLegendKey val="0"/>
              <c:showVal val="1"/>
              <c:showCatName val="0"/>
              <c:showSerName val="0"/>
              <c:showPercent val="0"/>
              <c:showBubbleSize val="0"/>
              <c:extLst>
                <c:ext xmlns:c15="http://schemas.microsoft.com/office/drawing/2012/chart" uri="{CE6537A1-D6FC-4f65-9D91-7224C49458BB}">
                  <c15:layout>
                    <c:manualLayout>
                      <c:w val="0.37052616079316769"/>
                      <c:h val="0.14851126952184257"/>
                    </c:manualLayout>
                  </c15:layout>
                </c:ext>
                <c:ext xmlns:c16="http://schemas.microsoft.com/office/drawing/2014/chart" uri="{C3380CC4-5D6E-409C-BE32-E72D297353CC}">
                  <c16:uniqueId val="{00000003-6930-4111-A802-024FD8A46195}"/>
                </c:ext>
              </c:extLst>
            </c:dLbl>
            <c:dLbl>
              <c:idx val="1"/>
              <c:layout>
                <c:manualLayout>
                  <c:x val="-1.0851388489201518E-2"/>
                  <c:y val="-0.10238748130673107"/>
                </c:manualLayout>
              </c:layout>
              <c:showLegendKey val="0"/>
              <c:showVal val="1"/>
              <c:showCatName val="0"/>
              <c:showSerName val="0"/>
              <c:showPercent val="0"/>
              <c:showBubbleSize val="0"/>
              <c:extLst>
                <c:ext xmlns:c15="http://schemas.microsoft.com/office/drawing/2012/chart" uri="{CE6537A1-D6FC-4f65-9D91-7224C49458BB}">
                  <c15:layout>
                    <c:manualLayout>
                      <c:w val="0.29780275514544674"/>
                      <c:h val="0.14851126952184257"/>
                    </c:manualLayout>
                  </c15:layout>
                </c:ext>
                <c:ext xmlns:c16="http://schemas.microsoft.com/office/drawing/2014/chart" uri="{C3380CC4-5D6E-409C-BE32-E72D297353CC}">
                  <c16:uniqueId val="{00000002-6930-4111-A802-024FD8A46195}"/>
                </c:ext>
              </c:extLst>
            </c:dLbl>
            <c:dLbl>
              <c:idx val="2"/>
              <c:layout>
                <c:manualLayout>
                  <c:x val="-5.8743079173191604E-3"/>
                  <c:y val="-0.14314556273387546"/>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showLegendKey val="0"/>
              <c:showVal val="1"/>
              <c:showCatName val="0"/>
              <c:showSerName val="0"/>
              <c:showPercent val="0"/>
              <c:showBubbleSize val="0"/>
              <c:extLst>
                <c:ext xmlns:c15="http://schemas.microsoft.com/office/drawing/2012/chart" uri="{CE6537A1-D6FC-4f65-9D91-7224C49458BB}">
                  <c15:layout>
                    <c:manualLayout>
                      <c:w val="0.34026421109186178"/>
                      <c:h val="0.18734975947369958"/>
                    </c:manualLayout>
                  </c15:layout>
                </c:ext>
                <c:ext xmlns:c16="http://schemas.microsoft.com/office/drawing/2014/chart" uri="{C3380CC4-5D6E-409C-BE32-E72D297353CC}">
                  <c16:uniqueId val="{00000002-E175-481E-A047-07956046543E}"/>
                </c:ext>
              </c:extLst>
            </c:dLbl>
            <c:dLbl>
              <c:idx val="3"/>
              <c:numFmt formatCode="#,##0.0"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E827-40EC-9DD5-227B81D1813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ג''-5'!$B$9:$E$9</c:f>
              <c:strCache>
                <c:ptCount val="4"/>
                <c:pt idx="0">
                  <c:v>Q1/2024</c:v>
                </c:pt>
                <c:pt idx="1">
                  <c:v>Q2/2024</c:v>
                </c:pt>
                <c:pt idx="2">
                  <c:v>Q3/2024</c:v>
                </c:pt>
                <c:pt idx="3">
                  <c:v>Q4/2024</c:v>
                </c:pt>
              </c:strCache>
            </c:strRef>
          </c:cat>
          <c:val>
            <c:numRef>
              <c:f>'נתונים ג''-5'!$B$11:$E$11</c:f>
              <c:numCache>
                <c:formatCode>#,##0</c:formatCode>
                <c:ptCount val="4"/>
                <c:pt idx="0">
                  <c:v>-2.4774080000000005</c:v>
                </c:pt>
                <c:pt idx="1">
                  <c:v>-1.2106719999999997</c:v>
                </c:pt>
                <c:pt idx="2">
                  <c:v>2.1640619999999999</c:v>
                </c:pt>
                <c:pt idx="3">
                  <c:v>-2.1409560000000005</c:v>
                </c:pt>
              </c:numCache>
            </c:numRef>
          </c:val>
          <c:extLst>
            <c:ext xmlns:c16="http://schemas.microsoft.com/office/drawing/2014/chart" uri="{C3380CC4-5D6E-409C-BE32-E72D297353CC}">
              <c16:uniqueId val="{00000003-E8E1-4FE9-BB20-795ECBAB2A0A}"/>
            </c:ext>
          </c:extLst>
        </c:ser>
        <c:dLbls>
          <c:showLegendKey val="0"/>
          <c:showVal val="0"/>
          <c:showCatName val="0"/>
          <c:showSerName val="0"/>
          <c:showPercent val="0"/>
          <c:showBubbleSize val="0"/>
        </c:dLbls>
        <c:gapWidth val="60"/>
        <c:overlap val="100"/>
        <c:axId val="1010221096"/>
        <c:axId val="1010222080"/>
      </c:barChart>
      <c:catAx>
        <c:axId val="1010221096"/>
        <c:scaling>
          <c:orientation val="minMax"/>
        </c:scaling>
        <c:delete val="0"/>
        <c:axPos val="b"/>
        <c:numFmt formatCode="General" sourceLinked="1"/>
        <c:majorTickMark val="out"/>
        <c:minorTickMark val="none"/>
        <c:tickLblPos val="low"/>
        <c:spPr>
          <a:noFill/>
          <a:ln w="9525" cap="flat" cmpd="sng" algn="ctr">
            <a:solidFill>
              <a:srgbClr val="D9D9D9"/>
            </a:solidFill>
            <a:round/>
          </a:ln>
          <a:effectLst/>
        </c:spPr>
        <c:txPr>
          <a:bodyPr rot="-2700000" spcFirstLastPara="1" vertOverflow="ellipsis" wrap="square" anchor="ctr" anchorCtr="1"/>
          <a:lstStyle/>
          <a:p>
            <a:pPr>
              <a:defRPr sz="8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010222080"/>
        <c:crosses val="autoZero"/>
        <c:auto val="1"/>
        <c:lblAlgn val="ctr"/>
        <c:lblOffset val="100"/>
        <c:noMultiLvlLbl val="0"/>
      </c:catAx>
      <c:valAx>
        <c:axId val="1010222080"/>
        <c:scaling>
          <c:orientation val="minMax"/>
        </c:scaling>
        <c:delete val="1"/>
        <c:axPos val="l"/>
        <c:majorGridlines>
          <c:spPr>
            <a:ln w="9525" cap="flat" cmpd="sng" algn="ctr">
              <a:noFill/>
              <a:round/>
            </a:ln>
            <a:effectLst/>
          </c:spPr>
        </c:majorGridlines>
        <c:numFmt formatCode="#,##0" sourceLinked="1"/>
        <c:majorTickMark val="none"/>
        <c:minorTickMark val="none"/>
        <c:tickLblPos val="nextTo"/>
        <c:crossAx val="1010221096"/>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a:pPr>
      <a:endParaRPr lang="he-I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468611111111105E-2"/>
          <c:y val="6.5708615842566556E-2"/>
          <c:w val="0.60475184662392367"/>
          <c:h val="0.55658768220369026"/>
        </c:manualLayout>
      </c:layout>
      <c:barChart>
        <c:barDir val="col"/>
        <c:grouping val="stacked"/>
        <c:varyColors val="0"/>
        <c:ser>
          <c:idx val="1"/>
          <c:order val="0"/>
          <c:tx>
            <c:strRef>
              <c:f>'נתונים ג''-6'!$A$2</c:f>
              <c:strCache>
                <c:ptCount val="1"/>
                <c:pt idx="0">
                  <c:v>השקעות בתיק ניירות ערך סחירים בחו"ל</c:v>
                </c:pt>
              </c:strCache>
            </c:strRef>
          </c:tx>
          <c:spPr>
            <a:solidFill>
              <a:srgbClr val="177990"/>
            </a:solidFill>
          </c:spPr>
          <c:invertIfNegative val="0"/>
          <c:cat>
            <c:numRef>
              <c:f>'נתונים ג''-6'!$B$1:$K$1</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'נתונים ג''-6'!$B$2:$K$2</c:f>
              <c:numCache>
                <c:formatCode>#,##0</c:formatCode>
                <c:ptCount val="10"/>
                <c:pt idx="0">
                  <c:v>1771</c:v>
                </c:pt>
                <c:pt idx="1">
                  <c:v>3722</c:v>
                </c:pt>
                <c:pt idx="2">
                  <c:v>-758</c:v>
                </c:pt>
                <c:pt idx="3">
                  <c:v>-5893.4129999999996</c:v>
                </c:pt>
                <c:pt idx="4">
                  <c:v>344.53300000000013</c:v>
                </c:pt>
                <c:pt idx="5">
                  <c:v>14576.859</c:v>
                </c:pt>
                <c:pt idx="6">
                  <c:v>8529.9039999999986</c:v>
                </c:pt>
                <c:pt idx="7">
                  <c:v>-5593.3509999999997</c:v>
                </c:pt>
                <c:pt idx="8">
                  <c:v>2901.6969999999978</c:v>
                </c:pt>
                <c:pt idx="9">
                  <c:v>5031.0559999999987</c:v>
                </c:pt>
              </c:numCache>
            </c:numRef>
          </c:val>
          <c:extLst>
            <c:ext xmlns:c16="http://schemas.microsoft.com/office/drawing/2014/chart" uri="{C3380CC4-5D6E-409C-BE32-E72D297353CC}">
              <c16:uniqueId val="{00000000-114E-4E4A-B7C5-5122270A9ABF}"/>
            </c:ext>
          </c:extLst>
        </c:ser>
        <c:ser>
          <c:idx val="2"/>
          <c:order val="1"/>
          <c:tx>
            <c:strRef>
              <c:f>'נתונים ג''-6'!$A$3</c:f>
              <c:strCache>
                <c:ptCount val="1"/>
                <c:pt idx="0">
                  <c:v>השקעות בתיק ניירות ערך סחירים בישראל</c:v>
                </c:pt>
              </c:strCache>
            </c:strRef>
          </c:tx>
          <c:spPr>
            <a:solidFill>
              <a:srgbClr val="BFBFBF"/>
            </a:solidFill>
          </c:spPr>
          <c:invertIfNegative val="0"/>
          <c:cat>
            <c:numRef>
              <c:f>'נתונים ג''-6'!$B$1:$K$1</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'נתונים ג''-6'!$B$3:$K$3</c:f>
              <c:numCache>
                <c:formatCode>#,##0</c:formatCode>
                <c:ptCount val="10"/>
                <c:pt idx="0">
                  <c:v>983</c:v>
                </c:pt>
                <c:pt idx="1">
                  <c:v>-751</c:v>
                </c:pt>
                <c:pt idx="2">
                  <c:v>2706</c:v>
                </c:pt>
                <c:pt idx="3">
                  <c:v>2802.0209999999997</c:v>
                </c:pt>
                <c:pt idx="4">
                  <c:v>-370.48</c:v>
                </c:pt>
                <c:pt idx="5">
                  <c:v>4309.5950000000003</c:v>
                </c:pt>
                <c:pt idx="6">
                  <c:v>21946.277999999998</c:v>
                </c:pt>
                <c:pt idx="7">
                  <c:v>9852.8909999999996</c:v>
                </c:pt>
                <c:pt idx="8">
                  <c:v>-13983.832</c:v>
                </c:pt>
                <c:pt idx="9">
                  <c:v>-3004.5809999999997</c:v>
                </c:pt>
              </c:numCache>
            </c:numRef>
          </c:val>
          <c:extLst>
            <c:ext xmlns:c16="http://schemas.microsoft.com/office/drawing/2014/chart" uri="{C3380CC4-5D6E-409C-BE32-E72D297353CC}">
              <c16:uniqueId val="{00000001-114E-4E4A-B7C5-5122270A9ABF}"/>
            </c:ext>
          </c:extLst>
        </c:ser>
        <c:dLbls>
          <c:showLegendKey val="0"/>
          <c:showVal val="0"/>
          <c:showCatName val="0"/>
          <c:showSerName val="0"/>
          <c:showPercent val="0"/>
          <c:showBubbleSize val="0"/>
        </c:dLbls>
        <c:gapWidth val="30"/>
        <c:overlap val="100"/>
        <c:axId val="159942144"/>
        <c:axId val="159943680"/>
        <c:extLst/>
      </c:barChart>
      <c:dateAx>
        <c:axId val="159942144"/>
        <c:scaling>
          <c:orientation val="minMax"/>
        </c:scaling>
        <c:delete val="0"/>
        <c:axPos val="b"/>
        <c:numFmt formatCode="General" sourceLinked="0"/>
        <c:majorTickMark val="out"/>
        <c:minorTickMark val="none"/>
        <c:tickLblPos val="low"/>
        <c:spPr>
          <a:ln>
            <a:noFill/>
          </a:ln>
        </c:spPr>
        <c:txPr>
          <a:bodyPr rot="-2700000" vert="horz"/>
          <a:lstStyle/>
          <a:p>
            <a:pPr algn="ctr">
              <a:defRPr sz="1050"/>
            </a:pPr>
            <a:endParaRPr lang="he-IL"/>
          </a:p>
        </c:txPr>
        <c:crossAx val="159943680"/>
        <c:crosses val="autoZero"/>
        <c:auto val="1"/>
        <c:lblOffset val="100"/>
        <c:baseTimeUnit val="years"/>
        <c:majorTimeUnit val="years"/>
        <c:minorTimeUnit val="months"/>
      </c:dateAx>
      <c:valAx>
        <c:axId val="159943680"/>
        <c:scaling>
          <c:orientation val="minMax"/>
          <c:min val="-15000"/>
        </c:scaling>
        <c:delete val="0"/>
        <c:axPos val="l"/>
        <c:majorGridlines>
          <c:spPr>
            <a:ln w="6350">
              <a:solidFill>
                <a:srgbClr val="B4B4B4">
                  <a:alpha val="70000"/>
                </a:srgbClr>
              </a:solidFill>
              <a:prstDash val="dash"/>
            </a:ln>
          </c:spPr>
        </c:majorGridlines>
        <c:numFmt formatCode="#,##0" sourceLinked="1"/>
        <c:majorTickMark val="none"/>
        <c:minorTickMark val="none"/>
        <c:tickLblPos val="nextTo"/>
        <c:spPr>
          <a:ln>
            <a:noFill/>
          </a:ln>
        </c:spPr>
        <c:txPr>
          <a:bodyPr/>
          <a:lstStyle/>
          <a:p>
            <a:pPr>
              <a:defRPr sz="1050"/>
            </a:pPr>
            <a:endParaRPr lang="he-IL"/>
          </a:p>
        </c:txPr>
        <c:crossAx val="159942144"/>
        <c:crosses val="autoZero"/>
        <c:crossBetween val="between"/>
        <c:dispUnits>
          <c:builtInUnit val="thousands"/>
        </c:dispUnits>
      </c:valAx>
      <c:spPr>
        <a:solidFill>
          <a:schemeClr val="bg1">
            <a:lumMod val="95000"/>
          </a:schemeClr>
        </a:solidFill>
        <a:ln>
          <a:noFill/>
        </a:ln>
      </c:spPr>
    </c:plotArea>
    <c:legend>
      <c:legendPos val="b"/>
      <c:legendEntry>
        <c:idx val="1"/>
        <c:txPr>
          <a:bodyPr/>
          <a:lstStyle/>
          <a:p>
            <a:pPr rtl="1">
              <a:defRPr sz="900"/>
            </a:pPr>
            <a:endParaRPr lang="he-IL"/>
          </a:p>
        </c:txPr>
      </c:legendEntry>
      <c:layout>
        <c:manualLayout>
          <c:xMode val="edge"/>
          <c:yMode val="edge"/>
          <c:x val="0"/>
          <c:y val="0.84642113740811709"/>
          <c:w val="0.73166305555555555"/>
          <c:h val="0.14960542066132948"/>
        </c:manualLayout>
      </c:layout>
      <c:overlay val="0"/>
      <c:spPr>
        <a:ln>
          <a:noFill/>
        </a:ln>
      </c:spPr>
      <c:txPr>
        <a:bodyPr/>
        <a:lstStyle/>
        <a:p>
          <a:pPr>
            <a:defRPr sz="900"/>
          </a:pPr>
          <a:endParaRPr lang="he-IL"/>
        </a:p>
      </c:txPr>
    </c:legend>
    <c:plotVisOnly val="1"/>
    <c:dispBlanksAs val="gap"/>
    <c:showDLblsOverMax val="0"/>
  </c:chart>
  <c:spPr>
    <a:solidFill>
      <a:schemeClr val="bg1">
        <a:lumMod val="95000"/>
      </a:schemeClr>
    </a:solidFill>
    <a:ln>
      <a:noFill/>
    </a:ln>
  </c:spPr>
  <c:txPr>
    <a:bodyPr/>
    <a:lstStyle/>
    <a:p>
      <a:pPr>
        <a:defRPr sz="110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413055555555554E-2"/>
          <c:y val="0.27897129267878373"/>
          <c:w val="0.88052666666666668"/>
          <c:h val="0.45546413000396346"/>
        </c:manualLayout>
      </c:layout>
      <c:barChart>
        <c:barDir val="col"/>
        <c:grouping val="stacked"/>
        <c:varyColors val="0"/>
        <c:ser>
          <c:idx val="1"/>
          <c:order val="0"/>
          <c:tx>
            <c:strRef>
              <c:f>'נתונים ג''-6'!$A$6</c:f>
              <c:strCache>
                <c:ptCount val="1"/>
                <c:pt idx="0">
                  <c:v>השקעות בתיק ניירות ערך סחירים בחו"ל</c:v>
                </c:pt>
              </c:strCache>
            </c:strRef>
          </c:tx>
          <c:spPr>
            <a:solidFill>
              <a:srgbClr val="177990"/>
            </a:solidFill>
          </c:spPr>
          <c:invertIfNegative val="0"/>
          <c:dLbls>
            <c:dLbl>
              <c:idx val="0"/>
              <c:tx>
                <c:rich>
                  <a:bodyPr/>
                  <a:lstStyle/>
                  <a:p>
                    <a:fld id="{5EC44535-B047-4EC5-913D-0AD8ECC7C1C5}" type="VALUE">
                      <a:rPr lang="en-US">
                        <a:solidFill>
                          <a:schemeClr val="bg1"/>
                        </a:solidFill>
                      </a:rPr>
                      <a:pPr/>
                      <a:t>[ערך]</a:t>
                    </a:fld>
                    <a:endParaRPr lang="he-IL"/>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56BE-49C8-9DDB-9200C1290FC3}"/>
                </c:ext>
              </c:extLst>
            </c:dLbl>
            <c:dLbl>
              <c:idx val="2"/>
              <c:layout>
                <c:manualLayout>
                  <c:x val="-1.1977833822940172E-16"/>
                  <c:y val="-9.62204952971705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BE-49C8-9DDB-9200C1290FC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'נתונים ג''-6'!$B$5:$E$5</c:f>
              <c:strCache>
                <c:ptCount val="4"/>
                <c:pt idx="0">
                  <c:v>Q1/2024</c:v>
                </c:pt>
                <c:pt idx="1">
                  <c:v>Q2/2024</c:v>
                </c:pt>
                <c:pt idx="2">
                  <c:v>Q3/2024</c:v>
                </c:pt>
                <c:pt idx="3">
                  <c:v>Q4/2024</c:v>
                </c:pt>
              </c:strCache>
            </c:strRef>
          </c:cat>
          <c:val>
            <c:numRef>
              <c:f>'נתונים ג''-6'!$B$6:$E$6</c:f>
              <c:numCache>
                <c:formatCode>#,##0</c:formatCode>
                <c:ptCount val="4"/>
                <c:pt idx="0">
                  <c:v>6981.7649999999994</c:v>
                </c:pt>
                <c:pt idx="1">
                  <c:v>-90.308999999999742</c:v>
                </c:pt>
                <c:pt idx="2">
                  <c:v>-1753.2650000000003</c:v>
                </c:pt>
                <c:pt idx="3">
                  <c:v>-107.13499999999999</c:v>
                </c:pt>
              </c:numCache>
            </c:numRef>
          </c:val>
          <c:extLst>
            <c:ext xmlns:c16="http://schemas.microsoft.com/office/drawing/2014/chart" uri="{C3380CC4-5D6E-409C-BE32-E72D297353CC}">
              <c16:uniqueId val="{00000000-56BE-49C8-9DDB-9200C1290FC3}"/>
            </c:ext>
          </c:extLst>
        </c:ser>
        <c:ser>
          <c:idx val="2"/>
          <c:order val="1"/>
          <c:tx>
            <c:strRef>
              <c:f>'נתונים ג''-6'!$A$7</c:f>
              <c:strCache>
                <c:ptCount val="1"/>
                <c:pt idx="0">
                  <c:v>השקעות בתיק ניירות ערך סחירים בישראל</c:v>
                </c:pt>
              </c:strCache>
            </c:strRef>
          </c:tx>
          <c:spPr>
            <a:solidFill>
              <a:srgbClr val="BFBFBF"/>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BE-49C8-9DDB-9200C1290FC3}"/>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6BE-49C8-9DDB-9200C1290FC3}"/>
                </c:ext>
              </c:extLst>
            </c:dLbl>
            <c:spPr>
              <a:noFill/>
              <a:ln>
                <a:noFill/>
              </a:ln>
              <a:effectLst/>
            </c:spPr>
            <c:txPr>
              <a:bodyPr wrap="square" lIns="38100" tIns="19050" rIns="38100" bIns="19050" anchor="ctr">
                <a:spAutoFit/>
              </a:bodyPr>
              <a:lstStyle/>
              <a:p>
                <a:pPr>
                  <a:defRPr>
                    <a:solidFill>
                      <a:sysClr val="windowText" lastClr="000000"/>
                    </a:solidFill>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'נתונים ג''-6'!$B$5:$E$5</c:f>
              <c:strCache>
                <c:ptCount val="4"/>
                <c:pt idx="0">
                  <c:v>Q1/2024</c:v>
                </c:pt>
                <c:pt idx="1">
                  <c:v>Q2/2024</c:v>
                </c:pt>
                <c:pt idx="2">
                  <c:v>Q3/2024</c:v>
                </c:pt>
                <c:pt idx="3">
                  <c:v>Q4/2024</c:v>
                </c:pt>
              </c:strCache>
            </c:strRef>
          </c:cat>
          <c:val>
            <c:numRef>
              <c:f>'נתונים ג''-6'!$B$7:$E$7</c:f>
              <c:numCache>
                <c:formatCode>#,##0</c:formatCode>
                <c:ptCount val="4"/>
                <c:pt idx="0">
                  <c:v>-7914.7579999999998</c:v>
                </c:pt>
                <c:pt idx="1">
                  <c:v>-513.59299999999996</c:v>
                </c:pt>
                <c:pt idx="2">
                  <c:v>4703.51</c:v>
                </c:pt>
                <c:pt idx="3">
                  <c:v>720.26</c:v>
                </c:pt>
              </c:numCache>
            </c:numRef>
          </c:val>
          <c:extLst>
            <c:ext xmlns:c16="http://schemas.microsoft.com/office/drawing/2014/chart" uri="{C3380CC4-5D6E-409C-BE32-E72D297353CC}">
              <c16:uniqueId val="{00000001-56BE-49C8-9DDB-9200C1290FC3}"/>
            </c:ext>
          </c:extLst>
        </c:ser>
        <c:dLbls>
          <c:showLegendKey val="0"/>
          <c:showVal val="0"/>
          <c:showCatName val="0"/>
          <c:showSerName val="0"/>
          <c:showPercent val="0"/>
          <c:showBubbleSize val="0"/>
        </c:dLbls>
        <c:gapWidth val="60"/>
        <c:overlap val="100"/>
        <c:axId val="159942144"/>
        <c:axId val="159943680"/>
        <c:extLst/>
      </c:barChart>
      <c:dateAx>
        <c:axId val="159942144"/>
        <c:scaling>
          <c:orientation val="minMax"/>
        </c:scaling>
        <c:delete val="0"/>
        <c:axPos val="b"/>
        <c:numFmt formatCode="General" sourceLinked="0"/>
        <c:majorTickMark val="out"/>
        <c:minorTickMark val="none"/>
        <c:tickLblPos val="low"/>
        <c:spPr>
          <a:ln>
            <a:noFill/>
          </a:ln>
        </c:spPr>
        <c:txPr>
          <a:bodyPr rot="-2700000" vert="horz"/>
          <a:lstStyle/>
          <a:p>
            <a:pPr algn="ctr">
              <a:defRPr sz="900"/>
            </a:pPr>
            <a:endParaRPr lang="he-IL"/>
          </a:p>
        </c:txPr>
        <c:crossAx val="159943680"/>
        <c:crosses val="autoZero"/>
        <c:auto val="1"/>
        <c:lblOffset val="100"/>
        <c:baseTimeUnit val="years"/>
        <c:majorTimeUnit val="years"/>
        <c:minorTimeUnit val="months"/>
      </c:dateAx>
      <c:valAx>
        <c:axId val="159943680"/>
        <c:scaling>
          <c:orientation val="minMax"/>
          <c:min val="-8000"/>
        </c:scaling>
        <c:delete val="0"/>
        <c:axPos val="l"/>
        <c:majorGridlines>
          <c:spPr>
            <a:ln w="9525">
              <a:noFill/>
              <a:prstDash val="solid"/>
            </a:ln>
          </c:spPr>
        </c:majorGridlines>
        <c:numFmt formatCode="#,##0" sourceLinked="1"/>
        <c:majorTickMark val="none"/>
        <c:minorTickMark val="none"/>
        <c:tickLblPos val="nextTo"/>
        <c:spPr>
          <a:ln>
            <a:noFill/>
          </a:ln>
        </c:spPr>
        <c:crossAx val="159942144"/>
        <c:crosses val="autoZero"/>
        <c:crossBetween val="between"/>
        <c:majorUnit val="4000"/>
        <c:dispUnits>
          <c:builtInUnit val="thousands"/>
        </c:dispUnits>
      </c:valAx>
      <c:spPr>
        <a:solidFill>
          <a:schemeClr val="bg1">
            <a:lumMod val="95000"/>
          </a:schemeClr>
        </a:solidFill>
        <a:ln>
          <a:noFill/>
        </a:ln>
      </c:spPr>
    </c:plotArea>
    <c:plotVisOnly val="1"/>
    <c:dispBlanksAs val="gap"/>
    <c:showDLblsOverMax val="0"/>
  </c:chart>
  <c:spPr>
    <a:solidFill>
      <a:schemeClr val="bg1">
        <a:lumMod val="95000"/>
      </a:schemeClr>
    </a:solidFill>
    <a:ln>
      <a:noFill/>
    </a:ln>
  </c:spPr>
  <c:txPr>
    <a:bodyPr/>
    <a:lstStyle/>
    <a:p>
      <a:pPr>
        <a:defRPr sz="110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'נתונים ג''-7'!$B$1</c:f>
              <c:strCache>
                <c:ptCount val="1"/>
                <c:pt idx="0">
                  <c:v>2024</c:v>
                </c:pt>
              </c:strCache>
            </c:strRef>
          </c:tx>
          <c:spPr>
            <a:solidFill>
              <a:srgbClr val="177990"/>
            </a:solidFill>
            <a:ln>
              <a:noFill/>
            </a:ln>
            <a:effectLst/>
          </c:spPr>
          <c:invertIfNegative val="0"/>
          <c:dPt>
            <c:idx val="3"/>
            <c:invertIfNegative val="0"/>
            <c:bubble3D val="0"/>
            <c:spPr>
              <a:solidFill>
                <a:srgbClr val="177990"/>
              </a:solidFill>
              <a:ln>
                <a:noFill/>
              </a:ln>
              <a:effectLst/>
            </c:spPr>
            <c:extLst>
              <c:ext xmlns:c16="http://schemas.microsoft.com/office/drawing/2014/chart" uri="{C3380CC4-5D6E-409C-BE32-E72D297353CC}">
                <c16:uniqueId val="{00000001-5EEE-4B3F-9E4D-4F984E389218}"/>
              </c:ext>
            </c:extLst>
          </c:dPt>
          <c:dPt>
            <c:idx val="4"/>
            <c:invertIfNegative val="0"/>
            <c:bubble3D val="0"/>
            <c:extLst>
              <c:ext xmlns:c16="http://schemas.microsoft.com/office/drawing/2014/chart" uri="{C3380CC4-5D6E-409C-BE32-E72D297353CC}">
                <c16:uniqueId val="{00000002-5EEE-4B3F-9E4D-4F984E389218}"/>
              </c:ext>
            </c:extLst>
          </c:dPt>
          <c:cat>
            <c:strRef>
              <c:f>'נתונים ג''-7'!$A$2:$A$5</c:f>
              <c:strCache>
                <c:ptCount val="4"/>
                <c:pt idx="0">
                  <c:v>פיקדונות תושבי חוץ</c:v>
                </c:pt>
                <c:pt idx="1">
                  <c:v>פיקדונות של בנקים מחו"ל</c:v>
                </c:pt>
                <c:pt idx="2">
                  <c:v>הלוואות</c:v>
                </c:pt>
                <c:pt idx="3">
                  <c:v>אשראי ספקים</c:v>
                </c:pt>
              </c:strCache>
            </c:strRef>
          </c:cat>
          <c:val>
            <c:numRef>
              <c:f>'נתונים ג''-7'!$B$2:$B$5</c:f>
              <c:numCache>
                <c:formatCode>_ * #,##0_ ;_ * \-#,##0_ ;_ * "-"??_ ;_ @_ </c:formatCode>
                <c:ptCount val="4"/>
                <c:pt idx="0" formatCode="#,##0">
                  <c:v>89.727999999999994</c:v>
                </c:pt>
                <c:pt idx="1">
                  <c:v>1941.402</c:v>
                </c:pt>
                <c:pt idx="2">
                  <c:v>1348.8520000000001</c:v>
                </c:pt>
                <c:pt idx="3">
                  <c:v>4707</c:v>
                </c:pt>
              </c:numCache>
            </c:numRef>
          </c:val>
          <c:extLst>
            <c:ext xmlns:c16="http://schemas.microsoft.com/office/drawing/2014/chart" uri="{C3380CC4-5D6E-409C-BE32-E72D297353CC}">
              <c16:uniqueId val="{00000003-5EEE-4B3F-9E4D-4F984E389218}"/>
            </c:ext>
          </c:extLst>
        </c:ser>
        <c:dLbls>
          <c:showLegendKey val="0"/>
          <c:showVal val="0"/>
          <c:showCatName val="0"/>
          <c:showSerName val="0"/>
          <c:showPercent val="0"/>
          <c:showBubbleSize val="0"/>
        </c:dLbls>
        <c:gapWidth val="30"/>
        <c:axId val="652390096"/>
        <c:axId val="652388456"/>
      </c:barChart>
      <c:catAx>
        <c:axId val="652390096"/>
        <c:scaling>
          <c:orientation val="minMax"/>
        </c:scaling>
        <c:delete val="0"/>
        <c:axPos val="l"/>
        <c:numFmt formatCode="General" sourceLinked="1"/>
        <c:majorTickMark val="none"/>
        <c:minorTickMark val="none"/>
        <c:tickLblPos val="low"/>
        <c:spPr>
          <a:noFill/>
          <a:ln w="9525" cap="flat" cmpd="sng" algn="ctr">
            <a:solidFill>
              <a:srgbClr val="D9D9D9"/>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52388456"/>
        <c:crosses val="autoZero"/>
        <c:auto val="1"/>
        <c:lblAlgn val="ctr"/>
        <c:lblOffset val="100"/>
        <c:noMultiLvlLbl val="0"/>
      </c:catAx>
      <c:valAx>
        <c:axId val="652388456"/>
        <c:scaling>
          <c:orientation val="minMax"/>
        </c:scaling>
        <c:delete val="0"/>
        <c:axPos val="b"/>
        <c:majorGridlines>
          <c:spPr>
            <a:ln w="9525" cap="flat" cmpd="sng" algn="ctr">
              <a:noFill/>
              <a:round/>
            </a:ln>
            <a:effectLst/>
          </c:spPr>
        </c:majorGridlines>
        <c:numFmt formatCode="#,##0" sourceLinked="1"/>
        <c:majorTickMark val="none"/>
        <c:minorTickMark val="none"/>
        <c:tickLblPos val="nextTo"/>
        <c:spPr>
          <a:noFill/>
          <a:ln>
            <a:noFill/>
          </a:ln>
          <a:effectLst/>
        </c:spPr>
        <c:txPr>
          <a:bodyPr rot="-240000" spcFirstLastPara="1" vertOverflow="ellipsis" wrap="square" anchor="ctr" anchorCtr="1"/>
          <a:lstStyle/>
          <a:p>
            <a:pPr>
              <a:defRPr sz="11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652390096"/>
        <c:crosses val="autoZero"/>
        <c:crossBetween val="between"/>
        <c:dispUnits>
          <c:builtInUnit val="thousands"/>
        </c:dispUnits>
      </c:valAx>
      <c:spPr>
        <a:no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sz="110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5">
  <a:schemeClr val="accent2"/>
</cs:colorStyle>
</file>

<file path=xl/charts/colors11.xml><?xml version="1.0" encoding="utf-8"?>
<cs:colorStyle xmlns:cs="http://schemas.microsoft.com/office/drawing/2012/chartStyle" xmlns:a="http://schemas.openxmlformats.org/drawingml/2006/main" meth="withinLinear" id="15">
  <a:schemeClr val="accent2"/>
</cs:colorStyle>
</file>

<file path=xl/charts/colors12.xml><?xml version="1.0" encoding="utf-8"?>
<cs:colorStyle xmlns:cs="http://schemas.microsoft.com/office/drawing/2012/chartStyle" xmlns:a="http://schemas.openxmlformats.org/drawingml/2006/main" meth="withinLinear" id="15">
  <a:schemeClr val="accent2"/>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20705</xdr:rowOff>
    </xdr:from>
    <xdr:to>
      <xdr:col>5</xdr:col>
      <xdr:colOff>162717</xdr:colOff>
      <xdr:row>14</xdr:row>
      <xdr:rowOff>176314</xdr:rowOff>
    </xdr:to>
    <xdr:graphicFrame macro="">
      <xdr:nvGraphicFramePr>
        <xdr:cNvPr id="2" name="תרשים 3" descr="בשנת 2023 נרשמה עלייה מתונה בלבד ביתרת ההתחייבויות של המשק לחו״ל, ששיקפה ירידה ניכרת בהיקף ההשקעות של תושבי חוץ במשק.&#10;יתרת ההתחייבויות של המשק לחו״ל עלתה בשנת 2023 בהיקף מתון של כ-25 מיליארד דולר (5%) עד לרמה של 497 מיליארד דולר בדצמבר. זאת בהמשך לירידה בהיקף ההשקעות בשנת 2022. &#10;&#10;מקור: נתוני ועיבודי בנק ישראל" title="איור ג'-1: יתרת ההתחייבויות של המשק לחו&quot;ל, לפי סוג השקעה"/>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36000</xdr:colOff>
      <xdr:row>2</xdr:row>
      <xdr:rowOff>15265</xdr:rowOff>
    </xdr:from>
    <xdr:to>
      <xdr:col>5</xdr:col>
      <xdr:colOff>207000</xdr:colOff>
      <xdr:row>14</xdr:row>
      <xdr:rowOff>3565</xdr:rowOff>
    </xdr:to>
    <xdr:graphicFrame macro="">
      <xdr:nvGraphicFramePr>
        <xdr:cNvPr id="2" name="תרשים 1" descr="יתרת הנכסים של המשק בחו״ל עלתה בשנת 0232 בניגוד לשנה שעברה ובהמשך למגמת העלייה ארוכת הטווח. העלייה נרשמה בעיקר ביתרת תיק ההשקעות בניירות הערך למסחר.&#10;יתרת הנכסים של המשק בחו&quot;ל עלתה בכ-72 מיליארד דולר (12%) ועמדה בסוף נובמבר על 702 מיליארד דולר. העלייה ביתרת הנכסים נבעה בעיקר מעלייה ביתרת תיק ההשקעות בניירות הערך למסחר בהיקף של כ- 36 מיליארד דולר (18%), ומעלייה ביתרת ההשקעות האחרות בהיקף של כ-11 מיליארד דולר (8%). &#10;&#10;המקור: עיבודי בנק ישראל&#10;* יתרת ההשקעות האחרות כוללת את יתרת המכשירים הנגזרים" title="איור ג'-8: יתרת הנכסים של המשק בחו&quot;ל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113110</xdr:colOff>
      <xdr:row>16</xdr:row>
      <xdr:rowOff>54757</xdr:rowOff>
    </xdr:from>
    <xdr:to>
      <xdr:col>8</xdr:col>
      <xdr:colOff>308493</xdr:colOff>
      <xdr:row>17</xdr:row>
      <xdr:rowOff>71510</xdr:rowOff>
    </xdr:to>
    <xdr:sp macro="" textlink="">
      <xdr:nvSpPr>
        <xdr:cNvPr id="3" name="TextBox 2"/>
        <xdr:cNvSpPr txBox="1"/>
      </xdr:nvSpPr>
      <xdr:spPr>
        <a:xfrm>
          <a:off x="9846017382" y="2924163"/>
          <a:ext cx="3201711" cy="195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endParaRPr lang="he-IL" sz="700">
            <a:latin typeface="Arial" panose="020B0604020202020204" pitchFamily="34" charset="0"/>
            <a:cs typeface="Arial" panose="020B0604020202020204" pitchFamily="34" charset="0"/>
          </a:endParaRP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0.88851</cdr:x>
      <cdr:y>0.22475</cdr:y>
    </cdr:from>
    <cdr:to>
      <cdr:x>0.98176</cdr:x>
      <cdr:y>0.32539</cdr:y>
    </cdr:to>
    <cdr:sp macro="" textlink="">
      <cdr:nvSpPr>
        <cdr:cNvPr id="2" name="TextBox 1"/>
        <cdr:cNvSpPr txBox="1"/>
      </cdr:nvSpPr>
      <cdr:spPr>
        <a:xfrm xmlns:a="http://schemas.openxmlformats.org/drawingml/2006/main">
          <a:off x="3211656" y="490904"/>
          <a:ext cx="337056" cy="21980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endParaRPr lang="he-IL" sz="800" b="1"/>
        </a:p>
      </cdr:txBody>
    </cdr:sp>
  </cdr:relSizeAnchor>
  <cdr:relSizeAnchor xmlns:cdr="http://schemas.openxmlformats.org/drawingml/2006/chartDrawing">
    <cdr:from>
      <cdr:x>0.89865</cdr:x>
      <cdr:y>0.33881</cdr:y>
    </cdr:from>
    <cdr:to>
      <cdr:x>1</cdr:x>
      <cdr:y>0.4059</cdr:y>
    </cdr:to>
    <cdr:sp macro="" textlink="">
      <cdr:nvSpPr>
        <cdr:cNvPr id="4" name="TextBox 3"/>
        <cdr:cNvSpPr txBox="1"/>
      </cdr:nvSpPr>
      <cdr:spPr>
        <a:xfrm xmlns:a="http://schemas.openxmlformats.org/drawingml/2006/main">
          <a:off x="3248308" y="740020"/>
          <a:ext cx="366346" cy="14653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endParaRPr lang="he-IL" sz="900" b="1"/>
        </a:p>
      </cdr:txBody>
    </cdr:sp>
  </cdr:relSizeAnchor>
  <cdr:relSizeAnchor xmlns:cdr="http://schemas.openxmlformats.org/drawingml/2006/chartDrawing">
    <cdr:from>
      <cdr:x>0.925</cdr:x>
      <cdr:y>0.56692</cdr:y>
    </cdr:from>
    <cdr:to>
      <cdr:x>0.96554</cdr:x>
      <cdr:y>0.58785</cdr:y>
    </cdr:to>
    <cdr:sp macro="" textlink="">
      <cdr:nvSpPr>
        <cdr:cNvPr id="5" name="TextBox 4"/>
        <cdr:cNvSpPr txBox="1"/>
      </cdr:nvSpPr>
      <cdr:spPr>
        <a:xfrm xmlns:a="http://schemas.openxmlformats.org/drawingml/2006/main">
          <a:off x="3343558" y="1238250"/>
          <a:ext cx="146538" cy="4571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72000</xdr:colOff>
      <xdr:row>2</xdr:row>
      <xdr:rowOff>9524</xdr:rowOff>
    </xdr:from>
    <xdr:to>
      <xdr:col>5</xdr:col>
      <xdr:colOff>228346</xdr:colOff>
      <xdr:row>13</xdr:row>
      <xdr:rowOff>154620</xdr:rowOff>
    </xdr:to>
    <xdr:graphicFrame macro="">
      <xdr:nvGraphicFramePr>
        <xdr:cNvPr id="2" name="תרשים 1" descr="לעלייה ביתרת הנכסים תרמו השקעות נטו של תושבי ישראל בניירות ערך סחירים בחו&quot;ל, ועלייה במחירם.&#10;&#10;&#10;במהלך שנת 2023 נרשמו השקעות נטו בהיקף של כ-34 מיליארד דולר (5%).&#10;&#10;בנוסף, עליות במחירי ניירות הערך הזרים שמוחזקים על ידי תושבי ישראל תרמו לעלייה ביתרת הנכסים בהיקף של כ-32 מיליארד דולר (5%).&#10;&#10;המקור: נתוני ועיבודי בנק ישראל" title="איור ג'-9: הגורמים לשינוי ביתרת הנכסים של המשק בחו&quot;ל"/>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57151</xdr:colOff>
      <xdr:row>2</xdr:row>
      <xdr:rowOff>19050</xdr:rowOff>
    </xdr:from>
    <xdr:to>
      <xdr:col>5</xdr:col>
      <xdr:colOff>294826</xdr:colOff>
      <xdr:row>14</xdr:row>
      <xdr:rowOff>6106</xdr:rowOff>
    </xdr:to>
    <xdr:graphicFrame macro="">
      <xdr:nvGraphicFramePr>
        <xdr:cNvPr id="2" name="תרשים 1" descr="עיקר ירידת המחירים נרשמה בתיק ניירות הערך למסחר של תושבי ישראל בחו&quot;ל. &#10;יתרת ההשקעות בתיק ניירות הערך למסחר של תושבי ישראל בחו&quot;ל ירדה במהלך שנת 2022 ב-52 מיליארד דולר (20%) ועמדה בסוף השנה על 202 מיליארד דולר.&#10;יתרת האחזקות במניות ירדה במהלך השנה על רקע ירידות מחירים בשוקי המניות ב-49 מיליארד דולר (28%). בנוסף נרשמו מימושים נטו של תושבי ישראל במניות זרות בהיקף של כ-6 מיליארד דולר (3%).&#10;במקביל נרשמה ירידה ביתרת האחזקות באג&quot;ח בהיקף של כ-3 מיליארד דולר (3%) שמשקפת ירידה במחירים של מכשירי החוב הסחירים הזרים שמוחזקים בידי ישראלים.&#10;&#10;המקור: נתוני ועיבודי בנק ישראל.&#10;" title="איור ג'-3: יתרת ההשקעות בתיק ניירות הערך למסחר של תושבי ישראל בחו&quot;ל, לפי מכשירים. 2022-2013, מיליארדי דול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138481</xdr:colOff>
      <xdr:row>2</xdr:row>
      <xdr:rowOff>19051</xdr:rowOff>
    </xdr:from>
    <xdr:to>
      <xdr:col>5</xdr:col>
      <xdr:colOff>294827</xdr:colOff>
      <xdr:row>13</xdr:row>
      <xdr:rowOff>164147</xdr:rowOff>
    </xdr:to>
    <xdr:graphicFrame macro="">
      <xdr:nvGraphicFramePr>
        <xdr:cNvPr id="3" name="תרשים 1" descr="השקעות נטו באגרות חוב בחו&quot;ל ועליות במחירי המניות בשוקי ההון בעולם תרמו לעלייה ביתרת ההשקעות של תושבי ישראל בתיק ניירות ערך למסחר בחו&quot;ל&#10;יתרת ההשקעות בתיק ניירות הערך למסחר של תושבי ישראל בחו&quot;ל עלתה במהלך שנת 2023 ב-36 מיליארד דולר (18%) ועמדה בדצמבר על 239 מיליארד דולר.&#10;יתרת האחזקות במניות עלתה במהלך השנה בכ-18 מיליארד דולר (15%) על רקע עליות מחירים בשוקי המניות.&#10;במקביל נרשמה עלייה ביתרת האחזקות באג&quot;ח בהיקף של כ-18 מיליארד דולר (23%) בעיקר כתוצאה מהשקעות נטו.&#10;&#10;המקור: נתוני ועיבודי בנק ישראל " title="איור ג'-10: יתרת ההשקעות בתיק ניירות הערך למסחר של תושבי ישראל בחו&quot;ל, לפי מכשירים"/>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72000</xdr:colOff>
      <xdr:row>2</xdr:row>
      <xdr:rowOff>43851</xdr:rowOff>
    </xdr:from>
    <xdr:to>
      <xdr:col>5</xdr:col>
      <xdr:colOff>243000</xdr:colOff>
      <xdr:row>14</xdr:row>
      <xdr:rowOff>32151</xdr:rowOff>
    </xdr:to>
    <xdr:graphicFrame macro="">
      <xdr:nvGraphicFramePr>
        <xdr:cNvPr id="5" name="Chart 4" descr="בשנת 2022 ביצעו תושבי ישראל מימוש נטו של ניירות ערך למסחר בחו&quot;ל ובעיקרן מניות בחו&quot;ל שמומשו על ידי הגופים המוסדיים.&#10;&#10;תושבי ישראל ביצעו מימוש נטו של מניות זרות במהלך השנה, שעיקרו בוצע על ידי הגופים המוסדיים. &#10;&#10;במקביל נרשמו רכישות אג&quot;ח זרות בהיקף של כ-4 מיליארד דולר. עיקר ההשקעות באג&quot;ח בוצעו על ידי המגזר העסקי.&#10;&#10;המקור: נתוני ועיבודי בנק ישראל." title="איור ג'-4: השקעות נטו בתיק ניירות הערך למסחר של תושבי ישראל בחו&quot;ל, לפי מגזר. 2022-2013, מיליארדי דול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51319</xdr:rowOff>
    </xdr:from>
    <xdr:to>
      <xdr:col>5</xdr:col>
      <xdr:colOff>171000</xdr:colOff>
      <xdr:row>14</xdr:row>
      <xdr:rowOff>39619</xdr:rowOff>
    </xdr:to>
    <xdr:graphicFrame macro="">
      <xdr:nvGraphicFramePr>
        <xdr:cNvPr id="8" name="Chart 7" descr="בשנת 2022 ביצעו תושבי ישראל מימוש נטו של ניירות ערך למסחר בחו&quot;ל ובעיקרן מניות בחו&quot;ל שמומשו על ידי הגופים המוסדיים.&#10;&#10;תושבי ישראל ביצעו מימוש נטו של מניות זרות במהלך השנה, שעיקרו בוצע על ידי הגופים המוסדיים. &#10;&#10;במקביל נרשמו רכישות אג&quot;ח זרות בהיקף של כ-4 מיליארד דולר. עיקר ההשקעות באג&quot;ח בוצעו על ידי המגזר העסקי.&#10;&#10;המקור: נתוני ועיבודי בנק ישראל." title="איור ג'-4: השקעות נטו בתיק ניירות הערך למסחר של תושבי ישראל בחו&quot;ל, לפי מגזר. 2022-2013, מיליארדי דול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76934</xdr:colOff>
      <xdr:row>2</xdr:row>
      <xdr:rowOff>102577</xdr:rowOff>
    </xdr:from>
    <xdr:to>
      <xdr:col>5</xdr:col>
      <xdr:colOff>233280</xdr:colOff>
      <xdr:row>14</xdr:row>
      <xdr:rowOff>64500</xdr:rowOff>
    </xdr:to>
    <xdr:graphicFrame macro="">
      <xdr:nvGraphicFramePr>
        <xdr:cNvPr id="3" name="Chart 2" descr="בשנת 2022 ביצעו תושבי ישראל מימוש נטו של ניירות ערך למסחר בחו&quot;ל ובעיקרן מניות בחו&quot;ל שמומשו על ידי הגופים המוסדיים.&#10;&#10;תושבי ישראל ביצעו מימוש נטו של מניות זרות במהלך השנה, שעיקרו בוצע על ידי הגופים המוסדיים. &#10;&#10;במקביל נרשמו רכישות אג&quot;ח זרות בהיקף של כ-4 מיליארד דולר. עיקר ההשקעות באג&quot;ח בוצעו על ידי המגזר העסקי.&#10;&#10;המקור: נתוני ועיבודי בנק ישראל." title="איור ג'-4: השקעות נטו בתיק ניירות הערך למסחר של תושבי ישראל בחו&quot;ל, לפי מגזר. 2022-2013, מיליארדי דול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60844</xdr:rowOff>
    </xdr:from>
    <xdr:to>
      <xdr:col>5</xdr:col>
      <xdr:colOff>171000</xdr:colOff>
      <xdr:row>14</xdr:row>
      <xdr:rowOff>49144</xdr:rowOff>
    </xdr:to>
    <xdr:graphicFrame macro="">
      <xdr:nvGraphicFramePr>
        <xdr:cNvPr id="2" name="Chart 1" descr="בשנת 2022 ביצעו תושבי ישראל מימוש נטו של ניירות ערך למסחר בחו&quot;ל ובעיקרן מניות בחו&quot;ל שמומשו על ידי הגופים המוסדיים.&#10;&#10;תושבי ישראל ביצעו מימוש נטו של מניות זרות במהלך השנה, שעיקרו בוצע על ידי הגופים המוסדיים. &#10;&#10;במקביל נרשמו רכישות אג&quot;ח זרות בהיקף של כ-4 מיליארד דולר. עיקר ההשקעות באג&quot;ח בוצעו על ידי המגזר העסקי.&#10;&#10;המקור: נתוני ועיבודי בנק ישראל." title="איור ג'-4: השקעות נטו בתיק ניירות הערך למסחר של תושבי ישראל בחו&quot;ל, לפי מגזר. 2022-2013, מיליארדי דול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180974</xdr:rowOff>
    </xdr:from>
    <xdr:to>
      <xdr:col>5</xdr:col>
      <xdr:colOff>171000</xdr:colOff>
      <xdr:row>13</xdr:row>
      <xdr:rowOff>169274</xdr:rowOff>
    </xdr:to>
    <xdr:graphicFrame macro="">
      <xdr:nvGraphicFramePr>
        <xdr:cNvPr id="2" name="תרשים 1" descr="עיקר ההשקעות האחרות  של תושבי ישראל בחו&quot;ל נרשמו בקרנות השקעה זרות.&#10;במהלך השנה השקיעו תושבי ישראל בהשקעות אחרות סך של כ- 9 מיליארד דולר. מרבית ההשקעה בוצעה בקרנות השקעה לא-סחירות בהיקף של כ-7 מיליארד דולר ובפיקדונות בחו&quot;ל בהיקף של כ-5 מיליארדים. &#10;במקביל נרשמה ירידה באשראי לקוחות בהיקף של כ-4 מיליארדים (3%).&#10;&#10;המקור: נתוני ועיבודי בנק ישראל" title="איור ג'-13: השקעות אחרות נטו של תושבי ישראל בחו&quot;ל לפי מכשירים"/>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133800</xdr:colOff>
      <xdr:row>2</xdr:row>
      <xdr:rowOff>76200</xdr:rowOff>
    </xdr:from>
    <xdr:to>
      <xdr:col>6</xdr:col>
      <xdr:colOff>304800</xdr:colOff>
      <xdr:row>14</xdr:row>
      <xdr:rowOff>64500</xdr:rowOff>
    </xdr:to>
    <xdr:graphicFrame macro="">
      <xdr:nvGraphicFramePr>
        <xdr:cNvPr id="2" name="תרשים 1" descr="בשנת 2023 היקף ההשקעות הישירות של תושבי ישראל בחו&quot;ל היה דומה להיקף ההשקעות הישירות בשנתיים האחרונות ומקורו בעיקר מרווחים שלא חולקו.&#10;&#10;ההשקעות הישירות של תושבי ישראל בחו&quot;ל השנה הסתכמו בכ-7 מיליארד דולר, ועיקרן רווחים שלא חולקו ונצברו להשקעה מחדש.&#10;היקף ההשקעות החדשות בהון עמד השנה על כ- 0.4 מיליארד, בניגוד לשנתיים האחרונות שבהן נרשמו מימושים נטו בהיקפים נמוכים (0.9 ו- 1.3 מיליארדים בהתאמה).&#10;&#10;המקור: נתוני ועיבודי בנק ישראל " title="איור ג'-14: השקעות ישירות בהון של תושבי ישראל בחו&quot;ל, לפי סוג השקעה"/>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495300</xdr:colOff>
      <xdr:row>2</xdr:row>
      <xdr:rowOff>47472</xdr:rowOff>
    </xdr:from>
    <xdr:to>
      <xdr:col>5</xdr:col>
      <xdr:colOff>171000</xdr:colOff>
      <xdr:row>14</xdr:row>
      <xdr:rowOff>35772</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19050</xdr:colOff>
      <xdr:row>2</xdr:row>
      <xdr:rowOff>66674</xdr:rowOff>
    </xdr:from>
    <xdr:to>
      <xdr:col>5</xdr:col>
      <xdr:colOff>190050</xdr:colOff>
      <xdr:row>14</xdr:row>
      <xdr:rowOff>54974</xdr:rowOff>
    </xdr:to>
    <xdr:graphicFrame macro="">
      <xdr:nvGraphicFramePr>
        <xdr:cNvPr id="3" name="תרשים 1" descr="יתרת רזרבות מט&quot;ח של המשק עלתה בשנת 2023 בכ-10 מיליארד דולר (5%) ועמדה בדצמבר על כ-205 מיליארדים.&#10;&#10;מקורה של העלייה ביתרת הרזרבות של המשק  בעליות במחירי ניירות הערך בעולם. &#10;במהלך חודש אוקטובר על רקע המצב הביטחוני, והרכישות המוגברות של מטבע חוץ,  בנק ישראל מכר מט&quot;ח בשוק בהיקף של כ- 8.2 מיליארד דולר. מכירות אלו קוזזו במלואם על ידי העברות הממשלה והמגזר הפרטי במהלך השנה.&#10;&#10;המקור: נתוני ועיבודי בנק ישראל" title="איור ג'-15: יתרת רזרבות מט&quot;ח של המשק"/>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absoluteAnchor>
    <xdr:pos x="0" y="638174"/>
    <xdr:ext cx="3600000" cy="2160000"/>
    <xdr:graphicFrame macro="">
      <xdr:nvGraphicFramePr>
        <xdr:cNvPr id="2" name="Chart 2" descr="יחס החוב החיצוני ברוטו  לתוצר עלה במהלך 2023, שילוב של ירידה גדולה יותר בתוצר מאשר בחוב החיצוני ברוטו של המשק.&#10;יתרת החוב החיצוני ברוטו ירדה בשנת 2023 בכ-1.2 מיליארד דולר (0.8%). במקביל, חלה ירידה של כ-3.5% בתוצר במונחי דולרים. התפתחויות אלו תרמו לעלייה מתונה ביחס החוב החיצוני ברוטו לתוצר (כ-0.85 נקודת האחוז) שעמד בסוף השנה על כ-30.5%. &#10;&#10;המקור: נתוני ועיבודי בנק ישראל &#10;" title="איור ג'-16: יתרת החוב החיצוני ברוטו ויחס החוב החיצוני לתוצר של המשק"/>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twoCellAnchor editAs="absolute">
    <xdr:from>
      <xdr:col>0</xdr:col>
      <xdr:colOff>166321</xdr:colOff>
      <xdr:row>2</xdr:row>
      <xdr:rowOff>99191</xdr:rowOff>
    </xdr:from>
    <xdr:to>
      <xdr:col>5</xdr:col>
      <xdr:colOff>337321</xdr:colOff>
      <xdr:row>14</xdr:row>
      <xdr:rowOff>87491</xdr:rowOff>
    </xdr:to>
    <xdr:graphicFrame macro="">
      <xdr:nvGraphicFramePr>
        <xdr:cNvPr id="2" name="תרשים 3" descr="עודף הנכסים על ההתחייבויות של המשק מול חו״ל עלה במהלך 2023.&#10;&#10;העלייה בשווי יתרת הנכסים של המשק (72 מיליארד דולר) בהיקף גדול יותר מהעלייה בשווי יתרת ההתחייבויות (25 מיליארד דולר) תרמו לעלייה בעודף הנכסים על ההתחייבויות של המשק מול חו״ל בכ-47 מיליארד דולר (30%) שעמד בסוף דצמבר על  כ-205 מיליארד דולר&#10;.&#10;המקור: נתוני ועיבודי בנק ישראל " title="איור ג'-17: עודף הנכסים (+) על ההתחייבויות של המשק מול חו&quot;ל "/>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absoluteAnchor>
    <xdr:pos x="0" y="371475"/>
    <xdr:ext cx="3600000" cy="2160000"/>
    <xdr:graphicFrame macro="">
      <xdr:nvGraphicFramePr>
        <xdr:cNvPr id="2" name="Chart 2" descr="עודף הנכסים על ההתחייבויות של המשק במכשירי חוב (החוב החיצוני השלילי ) עלה בשנת 2023.&#10;&#10;יתרת הנכסים במכשירי חוב עלתה בשנת 2023 ב-32 מיליארד דולר (כ-9%) ובמקביל יתרת ההתחייבויות במכשירי חוב ירדה בהיקף של כ-1.2 מיליארד דולר (0.8%). לפיכך עודף הנכסים על ההתחייבויות של המשק מול חו״ל במכשירי חוב בלבד (החוב החיצוני נטו השלילי) עלה בכ-33 מיליארד דולר (16%) ועמד בסוף דצמבר על כ-242 מיליארד דולר.&#10;&#10;המקור: נתוני ועיבודי בנק ישראל " title="איור ג'-18: עודף הנכסים על ההתחייבויות במכשירי חוב בלבד (החוב החיצוני נטו השלילי)"/>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95251</xdr:rowOff>
    </xdr:from>
    <xdr:to>
      <xdr:col>6</xdr:col>
      <xdr:colOff>385200</xdr:colOff>
      <xdr:row>17</xdr:row>
      <xdr:rowOff>80965</xdr:rowOff>
    </xdr:to>
    <xdr:grpSp>
      <xdr:nvGrpSpPr>
        <xdr:cNvPr id="5" name="Group 4"/>
        <xdr:cNvGrpSpPr/>
      </xdr:nvGrpSpPr>
      <xdr:grpSpPr>
        <a:xfrm>
          <a:off x="11179647050" y="468314"/>
          <a:ext cx="4480950" cy="2724151"/>
          <a:chOff x="9818055675" y="314326"/>
          <a:chExt cx="5791201" cy="2800703"/>
        </a:xfrm>
      </xdr:grpSpPr>
      <xdr:graphicFrame macro="">
        <xdr:nvGraphicFramePr>
          <xdr:cNvPr id="8" name="Chart 7"/>
          <xdr:cNvGraphicFramePr>
            <a:graphicFrameLocks/>
          </xdr:cNvGraphicFramePr>
        </xdr:nvGraphicFramePr>
        <xdr:xfrm>
          <a:off x="9818055675" y="314326"/>
          <a:ext cx="3028950" cy="28003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2"/>
          <xdr:cNvGraphicFramePr>
            <a:graphicFrameLocks/>
          </xdr:cNvGraphicFramePr>
        </xdr:nvGraphicFramePr>
        <xdr:xfrm>
          <a:off x="9821075100" y="324204"/>
          <a:ext cx="2771776" cy="279082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95250</xdr:colOff>
      <xdr:row>3</xdr:row>
      <xdr:rowOff>76200</xdr:rowOff>
    </xdr:from>
    <xdr:to>
      <xdr:col>6</xdr:col>
      <xdr:colOff>480450</xdr:colOff>
      <xdr:row>18</xdr:row>
      <xdr:rowOff>61575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57149</xdr:rowOff>
    </xdr:from>
    <xdr:to>
      <xdr:col>6</xdr:col>
      <xdr:colOff>385200</xdr:colOff>
      <xdr:row>17</xdr:row>
      <xdr:rowOff>42524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2</xdr:row>
      <xdr:rowOff>95250</xdr:rowOff>
    </xdr:from>
    <xdr:to>
      <xdr:col>6</xdr:col>
      <xdr:colOff>367200</xdr:colOff>
      <xdr:row>17</xdr:row>
      <xdr:rowOff>80625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19519</xdr:rowOff>
    </xdr:from>
    <xdr:to>
      <xdr:col>5</xdr:col>
      <xdr:colOff>179659</xdr:colOff>
      <xdr:row>13</xdr:row>
      <xdr:rowOff>179269</xdr:rowOff>
    </xdr:to>
    <xdr:graphicFrame macro="">
      <xdr:nvGraphicFramePr>
        <xdr:cNvPr id="2" name="תרשים 3" descr="חלה ירידה משמעותית בהיקף ההשקעות נטו של תושבי חוץ בישראל במהלך השנה, בעיקר בהשקעות הישירות ואף מימושים נטו בתיק ניירות ערך למסחר.&#10;&#10;היקף ההשקעות הישירות של תושבי חוץ בישראל ירד השנה בכ- 22% בהשוואה לממוצע בשלוש השנים האחרונות (21 מיליארד דולר). בנוסף, תושבי חוץ מימשו נטו השנה ניירות ערך ישראלים למסחר בהיקף של כ- 3 מיליארדים, בניגוד להשקעות נטו בשלוש השנים האחרונות בהיקף ממוצע שנתי של כ-18 מיליארד דולר. &#10;&#10;המקור: נתוני ועיבודי בנק ישראל" title="איור ג'-3: השקעות נטו של תושבי חוץ בישראל , לפי סוג השקעה"/>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14287</xdr:rowOff>
    </xdr:from>
    <xdr:to>
      <xdr:col>5</xdr:col>
      <xdr:colOff>123375</xdr:colOff>
      <xdr:row>14</xdr:row>
      <xdr:rowOff>2587</xdr:rowOff>
    </xdr:to>
    <xdr:graphicFrame macro="">
      <xdr:nvGraphicFramePr>
        <xdr:cNvPr id="2" name="תרשים 1" descr="היקף ההשקעות הישירות נטו ירד משמעותית במהלך השנה, בעיקר כתוצאה מקיטון בהיקף ההשקעות החדשות בהון. &#10;במהלך השנה, השקיעו תושבי חוץ השקעות ישירות בישראל היקף של כ-16 מיליארד דולר נטו, הרוב המוחלט בהון מניות.&#10;היקף ההשקעות החדשות בהון עמד השנה על כ-8 מיליארד דולר, נמוך משמעותית מהממוצע ב-3 השנים האחרונות (13 מיליארדים). יתר ההשקעות נטו מקורן ברווחים שלא חולקו ונצברו להשקעה מחדש. &#10;היקף ההשקעות הישירות החדשות בהון בענף ההייטק הסתכם השנה בכ-6 מיליארדים, נמוך בכ-55%  מהממוצע בשלוש השנים האחרונות.&#10;&#10;המקור: נתוני ועיבודי בנק ישראל" title="איור ג'-4: השקעות ישירות בהון של תושבי חוץ בחברות ישראליות , לפי סוג השקעה"/>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55035</xdr:colOff>
      <xdr:row>2</xdr:row>
      <xdr:rowOff>78732</xdr:rowOff>
    </xdr:from>
    <xdr:to>
      <xdr:col>5</xdr:col>
      <xdr:colOff>241910</xdr:colOff>
      <xdr:row>14</xdr:row>
      <xdr:rowOff>47982</xdr:rowOff>
    </xdr:to>
    <xdr:grpSp>
      <xdr:nvGrpSpPr>
        <xdr:cNvPr id="2" name="Group 1"/>
        <xdr:cNvGrpSpPr/>
      </xdr:nvGrpSpPr>
      <xdr:grpSpPr>
        <a:xfrm>
          <a:off x="11180472965" y="451795"/>
          <a:ext cx="3600000" cy="2160000"/>
          <a:chOff x="9827407780" y="500270"/>
          <a:chExt cx="4048410" cy="2360177"/>
        </a:xfrm>
      </xdr:grpSpPr>
      <xdr:graphicFrame macro="">
        <xdr:nvGraphicFramePr>
          <xdr:cNvPr id="5" name="תרשים 4" descr="תושבי חוץ מימשו נטו השנה כ-3 מיליארדי דולר בתיק ניירות הערך הישראלים למסחר, עיקר המימושים בוצעו באג&quot;ח.&#10;במהלך השנה מימשו תושבי חוץ אגרות חוב ישראליות בהיקף של כ- 2 מיליארדי דולרים, בעיקר במק&quot;מ. &#10;במקביל, נרשמו מימושים נטו של תושבי חוץ במניות בהיקף של כמיליארד דולר, בעיקר במניות ישראליות סחירות בחו&quot;ל. &#10;&#10;המקור: עיבודי בנק ישראל" title="איור ג'-5: השקעות נטו בתיק ניירות הערך למסחר של תושבי חוץ במשק, לפי מכשירים"/>
          <xdr:cNvGraphicFramePr>
            <a:graphicFrameLocks/>
          </xdr:cNvGraphicFramePr>
        </xdr:nvGraphicFramePr>
        <xdr:xfrm>
          <a:off x="9827407780" y="500270"/>
          <a:ext cx="3241202" cy="233611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2"/>
          <xdr:cNvGraphicFramePr>
            <a:graphicFrameLocks/>
          </xdr:cNvGraphicFramePr>
        </xdr:nvGraphicFramePr>
        <xdr:xfrm>
          <a:off x="9830319029" y="508494"/>
          <a:ext cx="1137161" cy="2327882"/>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8" name="Rounded Rectangular Callout 7"/>
          <xdr:cNvSpPr/>
        </xdr:nvSpPr>
        <xdr:spPr>
          <a:xfrm rot="5400000">
            <a:off x="9829779905" y="1225753"/>
            <a:ext cx="2211356" cy="1058032"/>
          </a:xfrm>
          <a:prstGeom prst="wedgeRoundRectCallout">
            <a:avLst>
              <a:gd name="adj1" fmla="val -13005"/>
              <a:gd name="adj2" fmla="val 5854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511844</xdr:colOff>
      <xdr:row>2</xdr:row>
      <xdr:rowOff>152400</xdr:rowOff>
    </xdr:from>
    <xdr:to>
      <xdr:col>5</xdr:col>
      <xdr:colOff>485775</xdr:colOff>
      <xdr:row>14</xdr:row>
      <xdr:rowOff>105228</xdr:rowOff>
    </xdr:to>
    <xdr:grpSp>
      <xdr:nvGrpSpPr>
        <xdr:cNvPr id="4" name="Group 3"/>
        <xdr:cNvGrpSpPr/>
      </xdr:nvGrpSpPr>
      <xdr:grpSpPr>
        <a:xfrm>
          <a:off x="11388242400" y="523875"/>
          <a:ext cx="3593431" cy="2124528"/>
          <a:chOff x="9983400150" y="390525"/>
          <a:chExt cx="4410075" cy="2505075"/>
        </a:xfrm>
      </xdr:grpSpPr>
      <xdr:graphicFrame macro="">
        <xdr:nvGraphicFramePr>
          <xdr:cNvPr id="6" name="Chart 6" descr="בשנת 2023, תושבי חוץ מימשו מק&quot;מ והשקיעו באג&quot;ח ישראליות ממשלתיות.&#10;&#10;במהלך שנת 2023 מכרו תושבי חוץ מק&quot;מ בהיקף של כ-10 מיליארד דולרים, בעיקר ברביע הראשון והרביעי. &#10;&#10;בנוסף, רכשו תושבי חוץ השנה אג&quot;ח ישראליות ממשלתיות בהיקף של כ-8 מיליארד דולר. בעיקר במחצית הראשונה של השנה. &#10;&#10;המקור: נתוני ועיבודי בנק ישראל &#10;" title="איור ג'-6: השקעות של תושבי חוץ באגרות חוב ממשלתיות ובמק&quot;מ"/>
          <xdr:cNvGraphicFramePr>
            <a:graphicFrameLocks/>
          </xdr:cNvGraphicFramePr>
        </xdr:nvGraphicFramePr>
        <xdr:xfrm>
          <a:off x="9983400150" y="400050"/>
          <a:ext cx="4410075" cy="24955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6" descr="בשנת 2023, תושבי חוץ מימשו מק&quot;מ והשקיעו באג&quot;ח ישראליות ממשלתיות.&#10;&#10;במהלך שנת 2023 מכרו תושבי חוץ מק&quot;מ בהיקף של כ-10 מיליארד דולרים, בעיקר ברביע הראשון והרביעי. &#10;&#10;בנוסף, רכשו תושבי חוץ השנה אג&quot;ח ישראליות ממשלתיות בהיקף של כ-8 מיליארד דולר. בעיקר במחצית הראשונה של השנה. &#10;&#10;המקור: נתוני ועיבודי בנק ישראל &#10;" title="איור ג'-6: השקעות של תושבי חוץ באגרות חוב ממשלתיות ובמק&quot;מ"/>
          <xdr:cNvGraphicFramePr>
            <a:graphicFrameLocks/>
          </xdr:cNvGraphicFramePr>
        </xdr:nvGraphicFramePr>
        <xdr:xfrm>
          <a:off x="9986591024" y="390525"/>
          <a:ext cx="1190626" cy="23812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 name="Rounded Rectangular Callout 1"/>
          <xdr:cNvSpPr/>
        </xdr:nvSpPr>
        <xdr:spPr>
          <a:xfrm rot="5400000">
            <a:off x="9986032835" y="1022962"/>
            <a:ext cx="2307004" cy="1247776"/>
          </a:xfrm>
          <a:prstGeom prst="wedgeRoundRectCallout">
            <a:avLst>
              <a:gd name="adj1" fmla="val -5993"/>
              <a:gd name="adj2" fmla="val 65803"/>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grpSp>
    <xdr:clientData/>
  </xdr:twoCellAnchor>
</xdr:wsDr>
</file>

<file path=xl/drawings/drawing7.xml><?xml version="1.0" encoding="utf-8"?>
<c:userShapes xmlns:c="http://schemas.openxmlformats.org/drawingml/2006/chart">
  <cdr:relSizeAnchor xmlns:cdr="http://schemas.openxmlformats.org/drawingml/2006/chartDrawing">
    <cdr:from>
      <cdr:x>0.76909</cdr:x>
      <cdr:y>0.63714</cdr:y>
    </cdr:from>
    <cdr:to>
      <cdr:x>1</cdr:x>
      <cdr:y>1</cdr:y>
    </cdr:to>
    <cdr:sp macro="" textlink="">
      <cdr:nvSpPr>
        <cdr:cNvPr id="2" name="TextBox 1"/>
        <cdr:cNvSpPr txBox="1"/>
      </cdr:nvSpPr>
      <cdr:spPr>
        <a:xfrm xmlns:a="http://schemas.openxmlformats.org/drawingml/2006/main">
          <a:off x="3467101" y="2495552"/>
          <a:ext cx="914400" cy="914400"/>
        </a:xfrm>
        <a:prstGeom xmlns:a="http://schemas.openxmlformats.org/drawingml/2006/main" prst="rect">
          <a:avLst/>
        </a:prstGeom>
      </cdr:spPr>
      <cdr:txBody>
        <a:bodyPr xmlns:a="http://schemas.openxmlformats.org/drawingml/2006/main" vertOverflow="clip" wrap="none" rtlCol="1"/>
        <a:lstStyle xmlns:a="http://schemas.openxmlformats.org/drawingml/2006/main"/>
        <a:p xmlns:a="http://schemas.openxmlformats.org/drawingml/2006/main">
          <a:pPr algn="r" rtl="1"/>
          <a:endParaRPr lang="he-IL" sz="1100"/>
        </a:p>
      </cdr:txBody>
    </cdr:sp>
  </cdr:relSizeAnchor>
  <cdr:relSizeAnchor xmlns:cdr="http://schemas.openxmlformats.org/drawingml/2006/chartDrawing">
    <cdr:from>
      <cdr:x>0.76909</cdr:x>
      <cdr:y>0.63714</cdr:y>
    </cdr:from>
    <cdr:to>
      <cdr:x>1</cdr:x>
      <cdr:y>1</cdr:y>
    </cdr:to>
    <cdr:sp macro="" textlink="">
      <cdr:nvSpPr>
        <cdr:cNvPr id="3" name="TextBox 2"/>
        <cdr:cNvSpPr txBox="1"/>
      </cdr:nvSpPr>
      <cdr:spPr>
        <a:xfrm xmlns:a="http://schemas.openxmlformats.org/drawingml/2006/main">
          <a:off x="3571876" y="2219327"/>
          <a:ext cx="914400" cy="914400"/>
        </a:xfrm>
        <a:prstGeom xmlns:a="http://schemas.openxmlformats.org/drawingml/2006/main" prst="rect">
          <a:avLst/>
        </a:prstGeom>
      </cdr:spPr>
      <cdr:txBody>
        <a:bodyPr xmlns:a="http://schemas.openxmlformats.org/drawingml/2006/main" vertOverflow="clip" wrap="none" rtlCol="1"/>
        <a:lstStyle xmlns:a="http://schemas.openxmlformats.org/drawingml/2006/main"/>
        <a:p xmlns:a="http://schemas.openxmlformats.org/drawingml/2006/main">
          <a:pPr algn="r" rtl="1"/>
          <a:endParaRPr lang="he-IL" sz="1000"/>
        </a:p>
      </cdr:txBody>
    </cdr:sp>
  </cdr:relSizeAnchor>
</c:userShapes>
</file>

<file path=xl/drawings/drawing8.xml><?xml version="1.0" encoding="utf-8"?>
<c:userShapes xmlns:c="http://schemas.openxmlformats.org/drawingml/2006/chart">
  <cdr:relSizeAnchor xmlns:cdr="http://schemas.openxmlformats.org/drawingml/2006/chartDrawing">
    <cdr:from>
      <cdr:x>0.76909</cdr:x>
      <cdr:y>0.63714</cdr:y>
    </cdr:from>
    <cdr:to>
      <cdr:x>1</cdr:x>
      <cdr:y>1</cdr:y>
    </cdr:to>
    <cdr:sp macro="" textlink="">
      <cdr:nvSpPr>
        <cdr:cNvPr id="2" name="TextBox 1"/>
        <cdr:cNvSpPr txBox="1"/>
      </cdr:nvSpPr>
      <cdr:spPr>
        <a:xfrm xmlns:a="http://schemas.openxmlformats.org/drawingml/2006/main">
          <a:off x="3467101" y="2495552"/>
          <a:ext cx="914400" cy="914400"/>
        </a:xfrm>
        <a:prstGeom xmlns:a="http://schemas.openxmlformats.org/drawingml/2006/main" prst="rect">
          <a:avLst/>
        </a:prstGeom>
      </cdr:spPr>
      <cdr:txBody>
        <a:bodyPr xmlns:a="http://schemas.openxmlformats.org/drawingml/2006/main" vertOverflow="clip" wrap="none" rtlCol="1"/>
        <a:lstStyle xmlns:a="http://schemas.openxmlformats.org/drawingml/2006/main"/>
        <a:p xmlns:a="http://schemas.openxmlformats.org/drawingml/2006/main">
          <a:pPr algn="r" rtl="1"/>
          <a:endParaRPr lang="he-IL" sz="1100"/>
        </a:p>
      </cdr:txBody>
    </cdr:sp>
  </cdr:relSizeAnchor>
  <cdr:relSizeAnchor xmlns:cdr="http://schemas.openxmlformats.org/drawingml/2006/chartDrawing">
    <cdr:from>
      <cdr:x>0.76909</cdr:x>
      <cdr:y>0.63714</cdr:y>
    </cdr:from>
    <cdr:to>
      <cdr:x>1</cdr:x>
      <cdr:y>1</cdr:y>
    </cdr:to>
    <cdr:sp macro="" textlink="">
      <cdr:nvSpPr>
        <cdr:cNvPr id="3" name="TextBox 2"/>
        <cdr:cNvSpPr txBox="1"/>
      </cdr:nvSpPr>
      <cdr:spPr>
        <a:xfrm xmlns:a="http://schemas.openxmlformats.org/drawingml/2006/main">
          <a:off x="3571876" y="2219327"/>
          <a:ext cx="914400" cy="914400"/>
        </a:xfrm>
        <a:prstGeom xmlns:a="http://schemas.openxmlformats.org/drawingml/2006/main" prst="rect">
          <a:avLst/>
        </a:prstGeom>
      </cdr:spPr>
      <cdr:txBody>
        <a:bodyPr xmlns:a="http://schemas.openxmlformats.org/drawingml/2006/main" vertOverflow="clip" wrap="none" rtlCol="1"/>
        <a:lstStyle xmlns:a="http://schemas.openxmlformats.org/drawingml/2006/main"/>
        <a:p xmlns:a="http://schemas.openxmlformats.org/drawingml/2006/main">
          <a:pPr algn="r" rtl="1"/>
          <a:endParaRPr lang="he-IL" sz="1000"/>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6804</xdr:colOff>
      <xdr:row>1</xdr:row>
      <xdr:rowOff>180975</xdr:rowOff>
    </xdr:from>
    <xdr:to>
      <xdr:col>5</xdr:col>
      <xdr:colOff>171000</xdr:colOff>
      <xdr:row>13</xdr:row>
      <xdr:rowOff>136618</xdr:rowOff>
    </xdr:to>
    <xdr:graphicFrame macro="">
      <xdr:nvGraphicFramePr>
        <xdr:cNvPr id="2" name="תרשים 1" descr="עיקר ההשקעות האחרות של תושבי חוץ בישראל נרשמו בהפקדות נטו לפיקדונות בבנקים בישראל.&#10;&#10;במהלך שנת 2023 נרשמו השקעות אחרות נטו על ידי תושבי חוץ בישראל בהיקף של כ-2 מיליארד דולר. &#10;תושבי חוץ (לרבות בנקים זרים) הפקידו נטו בישראל היקף של כ-6 מיליארדי דולרים אשר קוזזו בחלקן על ידי  ירידה באשראי ספקים בהיקף של כ- 4 מיליארד דולר.&#10;&#10;המקור: נתוני ועיבודי בנק ישראל" title="איור ג'-7: השקעות אחרות של תושבי חוץ במשק, לפי מכשי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9" name="Table9" displayName="Table9" ref="A1:F14" totalsRowShown="0" headerRowDxfId="218" dataDxfId="216" headerRowBorderDxfId="217" tableBorderDxfId="215" totalsRowBorderDxfId="214" headerRowCellStyle="Normal 3">
  <tableColumns count="6">
    <tableColumn id="1" name="מיליוני דולרים" dataDxfId="213" dataCellStyle="Normal 3"/>
    <tableColumn id="2" name="השקעות ישירות" dataDxfId="212"/>
    <tableColumn id="3" name="השקעות בתיק ניירות הערך למסחר" dataDxfId="211"/>
    <tableColumn id="4" name="השקעות אחרות" dataDxfId="210" dataCellStyle="Normal_IIP"/>
    <tableColumn id="5" name="סך השינוי-ציר ימני" dataDxfId="209"/>
    <tableColumn id="6" name="סך כל התחייבויות המשק" dataDxfId="208" dataCellStyle="Normal 2"/>
  </tableColumns>
  <tableStyleInfo name="TableStyleMedium2" showFirstColumn="0" showLastColumn="0" showRowStripes="1" showColumnStripes="0"/>
  <extLst>
    <ext xmlns:x14="http://schemas.microsoft.com/office/spreadsheetml/2009/9/main" uri="{504A1905-F514-4f6f-8877-14C23A59335A}">
      <x14:table altText="יתרת ההתחייבויות של המשק לחו&quot;ל, לפי סוגי השקעה. מיליוני דולר." altTextSummary="בשנת 2022 נרשמה ירידה ביתרת ההתחייבויות של המשק לחו״ל, בעיקר ביתרת תיק ניירות הערך למסחר של תושבי חוץ._x000d__x000a_יתרת ההתחייבויות של המשק לחו״ל ירדה בשנת 2022 ב-72 מיליארד דולר (%13) והגיעה לרמה של 475 מיליארד דולר. הירידה ביתרת ההתחייבויות נבעה בעיקר מירידה של כ-74 מיליארד דולר (29%) ביתרת תיק ההשקעות בניירות הערך למסחר וירידה של כ-7 מיליארד דולר (11%) בהשקעות אחרות. מנגד יתרת ההשקעות הישירות עלתה בכ-9 מיליארד דולר (4%)._x000d__x000a_"/>
    </ext>
  </extLst>
</table>
</file>

<file path=xl/tables/table10.xml><?xml version="1.0" encoding="utf-8"?>
<table xmlns="http://schemas.openxmlformats.org/spreadsheetml/2006/main" id="8" name="Table489" displayName="Table489" ref="A1:M6" totalsRowShown="0" headerRowDxfId="92" dataDxfId="91" tableBorderDxfId="90" dataCellStyle="Normal 3">
  <tableColumns count="13">
    <tableColumn id="1" name="אג&quot;ח" dataDxfId="89" dataCellStyle="Normal 3"/>
    <tableColumn id="2" name="2013" dataDxfId="88" dataCellStyle="Normal 3"/>
    <tableColumn id="3" name="2014" dataDxfId="87" dataCellStyle="Normal 3"/>
    <tableColumn id="4" name="2015" dataDxfId="86" dataCellStyle="Normal 3"/>
    <tableColumn id="5" name="2016" dataDxfId="85" dataCellStyle="Normal 3"/>
    <tableColumn id="6" name="2017" dataDxfId="84" dataCellStyle="Normal 3"/>
    <tableColumn id="7" name="2018" dataDxfId="83" dataCellStyle="Normal 3"/>
    <tableColumn id="8" name="2019" dataDxfId="82" dataCellStyle="Normal 3"/>
    <tableColumn id="9" name="2020" dataDxfId="81" dataCellStyle="Normal 3"/>
    <tableColumn id="10" name="2021" dataDxfId="80" dataCellStyle="Normal 3"/>
    <tableColumn id="11" name="2022" dataDxfId="79" dataCellStyle="Normal 3"/>
    <tableColumn id="12" name="2023" dataDxfId="78" dataCellStyle="Normal 3"/>
    <tableColumn id="13" name="2024" dataDxfId="77" dataCellStyle="Normal 3"/>
  </tableColumns>
  <tableStyleInfo name="TableStyleMedium2" showFirstColumn="0" showLastColumn="0" showRowStripes="1" showColumnStripes="0"/>
  <extLst>
    <ext xmlns:x14="http://schemas.microsoft.com/office/spreadsheetml/2009/9/main" uri="{504A1905-F514-4f6f-8877-14C23A59335A}">
      <x14:table altText="השקעות נטו בתיק ניירות הערך למסחר של תושבי ישראל בחו&quot;ל, לפי מגזר. מיליוני דולר." altTextSummary="בשנת 2022 ביצעו תושבי ישראל מימוש נטו של ניירות ערך למסחר בחו&quot;ל ובעיקרן מניות בחו&quot;ל שמומשו על ידי הגופים המוסדיים._x000d__x000a__x000d__x000a_תושבי ישראל ביצעו מימוש נטו של מניות זרות במהלך השנה, שעיקרו בוצע על ידי הגופים המוסדיים. _x000d__x000a__x000d__x000a_במקביל נרשמו רכישות אג&quot;ח זרות בהיקף של כ-4 מיליארד דולר. עיקר ההשקעות באג&quot;ח בוצעו על ידי המגזר העסקי."/>
    </ext>
  </extLst>
</table>
</file>

<file path=xl/tables/table11.xml><?xml version="1.0" encoding="utf-8"?>
<table xmlns="http://schemas.openxmlformats.org/spreadsheetml/2006/main" id="6" name="Table6" displayName="Table6" ref="A1:B5" totalsRowShown="0" tableBorderDxfId="76">
  <tableColumns count="2">
    <tableColumn id="1" name=" " dataDxfId="75" dataCellStyle="Normal 3"/>
    <tableColumn id="2" name="2024" dataDxfId="74" dataCellStyle="Normal 3"/>
  </tableColumns>
  <tableStyleInfo name="TableStyleMedium2" showFirstColumn="0" showLastColumn="0" showRowStripes="1" showColumnStripes="0"/>
  <extLst>
    <ext xmlns:x14="http://schemas.microsoft.com/office/spreadsheetml/2009/9/main" uri="{504A1905-F514-4f6f-8877-14C23A59335A}">
      <x14:table altText="פעילות הגופים המוסדיים מול חו&quot;ל, מיליוני דולר." altTextSummary="הגופים המוסדיים ביצעו במהלך שנת 2022 השקעות נטו בנכסים פיננסים זרים, בעיקר בקרנות השקעה לא-סחירות ובמכשירים נגזרים._x000d__x000a__x000d__x000a_למרות המימושים נטו בניירות ערך סחירים זרים בהיקף של כ-5 מיליארד דולר, השקיעו הגופים המוסדיים בנכסים פיננסים זרים היקף של כ- 11 מיליארד דולר נטו. _x000d__x000a_רוב ההשקעות היו במכשירים נגזרים זרים בהיקף של כ-9 מיליארד דולר, מתוכם כ-3 מיליארד דולר תשלום בגין הפסדים בעקבות ירידות מחירים בנכסי הבסיס. _x000d__x000a_בנוסף השקיעו הגופים המוסדיים בקרנות השקעה זרות לא-סחירות היקף של כ- 8 מיליארד דולר נטו. "/>
    </ext>
  </extLst>
</table>
</file>

<file path=xl/tables/table12.xml><?xml version="1.0" encoding="utf-8"?>
<table xmlns="http://schemas.openxmlformats.org/spreadsheetml/2006/main" id="3" name="Table4894" displayName="Table4894" ref="A1:M5" totalsRowShown="0" headerRowDxfId="73" dataDxfId="72" tableBorderDxfId="71" dataCellStyle="Normal 3">
  <tableColumns count="13">
    <tableColumn id="1" name="משקי בית" dataDxfId="70" dataCellStyle="Normal 3"/>
    <tableColumn id="2" name="2013" dataDxfId="69" dataCellStyle="Normal 3"/>
    <tableColumn id="3" name="2014" dataDxfId="68" dataCellStyle="Normal 3"/>
    <tableColumn id="4" name="2015" dataDxfId="67" dataCellStyle="Normal 3"/>
    <tableColumn id="5" name="2016" dataDxfId="66" dataCellStyle="Normal 3"/>
    <tableColumn id="6" name="2017" dataDxfId="65" dataCellStyle="Normal 3"/>
    <tableColumn id="7" name="2018" dataDxfId="64" dataCellStyle="Normal 3"/>
    <tableColumn id="8" name="2019" dataDxfId="63" dataCellStyle="Normal 3"/>
    <tableColumn id="9" name="2020" dataDxfId="62" dataCellStyle="Normal 3"/>
    <tableColumn id="10" name="2021" dataDxfId="61" dataCellStyle="Normal 3"/>
    <tableColumn id="11" name="2022" dataDxfId="60" dataCellStyle="Normal 3"/>
    <tableColumn id="12" name="2023" dataDxfId="59" dataCellStyle="Normal 3"/>
    <tableColumn id="13" name="2024" dataDxfId="58" dataCellStyle="Normal 3"/>
  </tableColumns>
  <tableStyleInfo name="TableStyleMedium2" showFirstColumn="0" showLastColumn="0" showRowStripes="1" showColumnStripes="0"/>
  <extLst>
    <ext xmlns:x14="http://schemas.microsoft.com/office/spreadsheetml/2009/9/main" uri="{504A1905-F514-4f6f-8877-14C23A59335A}">
      <x14:table altText="השקעות נטו בתיק ניירות הערך למסחר של תושבי ישראל בחו&quot;ל, לפי מגזר. מיליוני דולר." altTextSummary="בשנת 2022 ביצעו תושבי ישראל מימוש נטו של ניירות ערך למסחר בחו&quot;ל ובעיקרן מניות בחו&quot;ל שמומשו על ידי הגופים המוסדיים._x000d__x000a__x000d__x000a_תושבי ישראל ביצעו מימוש נטו של מניות זרות במהלך השנה, שעיקרו בוצע על ידי הגופים המוסדיים. _x000d__x000a__x000d__x000a_במקביל נרשמו רכישות אג&quot;ח זרות בהיקף של כ-4 מיליארד דולר. עיקר ההשקעות באג&quot;ח בוצעו על ידי המגזר העסקי."/>
    </ext>
  </extLst>
</table>
</file>

<file path=xl/tables/table13.xml><?xml version="1.0" encoding="utf-8"?>
<table xmlns="http://schemas.openxmlformats.org/spreadsheetml/2006/main" id="5" name="Table5" displayName="Table5" ref="A1:B5" totalsRowShown="0" headerRowBorderDxfId="57" tableBorderDxfId="56" totalsRowBorderDxfId="55">
  <tableColumns count="2">
    <tableColumn id="1" name="השקעות אחרות_x000a_מיליוני דולרים" dataDxfId="54" dataCellStyle="Normal 3"/>
    <tableColumn id="2" name="2024" dataDxfId="53"/>
  </tableColumns>
  <tableStyleInfo name="TableStyleMedium2" showFirstColumn="0" showLastColumn="0" showRowStripes="1" showColumnStripes="0"/>
  <extLst>
    <ext xmlns:x14="http://schemas.microsoft.com/office/spreadsheetml/2009/9/main" uri="{504A1905-F514-4f6f-8877-14C23A59335A}">
      <x14:table altText="השינוי ביתרת ההשקעות האחרות של תושבי ישראל בחו&quot;ל לפי מכשירים. מיליוני דולר." altTextSummary="הירידה ביתרת הנכסים קוזזה חלקית על ידי עלייה ביתרת ההשקעות האחרות  של תושבי ישראל בחו&quot;ל._x000d__x000a_יתרת ההשקעות האחרות עלתה ב-2022 בכ-10 מיליארד דולר (8%). עיקר העלייה נרשמה ברכיב נכסים אחרים , אשר עלה בסך של כ-12 מיליארדים (24%) על רקע רכישות של קרנות השקעה לא-סחירות  בידי הגופים המוסדיים בהיקף של כ- 8 מיליארדים. _x000d__x000a_בנוסף נרשמה עלייה ברכיב ההלוואות לחו&quot;ל בהיקף של כ-5 מיליארדים (19%). _x000d__x000a_במקביל נרשמה ירידה באשראי לקוחות בהיקף של כ-8 מיליארדים (20%) שעיקרה חל במחצית השנייה של השנה."/>
    </ext>
  </extLst>
</table>
</file>

<file path=xl/tables/table14.xml><?xml version="1.0" encoding="utf-8"?>
<table xmlns="http://schemas.openxmlformats.org/spreadsheetml/2006/main" id="23" name="Table324" displayName="Table324" ref="A1:M6" totalsRowShown="0" headerRowDxfId="52" dataDxfId="50" headerRowBorderDxfId="51" tableBorderDxfId="49" totalsRowBorderDxfId="48" headerRowCellStyle="Normal 3">
  <tableColumns count="13">
    <tableColumn id="1" name="מיליוני דולרים" dataDxfId="47"/>
    <tableColumn id="6" name="2013"/>
    <tableColumn id="9" name="2014" dataDxfId="46"/>
    <tableColumn id="10" name="2015" dataDxfId="45"/>
    <tableColumn id="11" name="2016" dataDxfId="44"/>
    <tableColumn id="12" name="2017" dataDxfId="43"/>
    <tableColumn id="13" name="2018" dataDxfId="42"/>
    <tableColumn id="14" name="2019" dataDxfId="41"/>
    <tableColumn id="2" name="2020" dataDxfId="40"/>
    <tableColumn id="3" name="2021" dataDxfId="39"/>
    <tableColumn id="4" name="2022" dataDxfId="38"/>
    <tableColumn id="5" name="2023" dataDxfId="37"/>
    <tableColumn id="7" name="2024" dataDxfId="36"/>
  </tableColumns>
  <tableStyleInfo name="TableStyleMedium2" showFirstColumn="0" showLastColumn="0" showRowStripes="1" showColumnStripes="0"/>
  <extLst>
    <ext xmlns:x14="http://schemas.microsoft.com/office/spreadsheetml/2009/9/main" uri="{504A1905-F514-4f6f-8877-14C23A59335A}">
      <x14:table altText="יתרת ההשקעות בתיק ניירות הערך למסחר של תושבי ישראל בחו&quot;ל, לפי מכשירים. מליוני דולרים." altTextSummary="עיקר ירידת המחירים נרשמה בתיק ניירות הערך למסחר של תושבי ישראל בחו&quot;ל. _x000d__x000a_יתרת ההשקעות בתיק ניירות הערך למסחר של תושבי ישראל בחו&quot;ל ירדה במהלך שנת 2022 ב-52 מיליארד דולר (20%) ועמדה בסוף השנה על 202 מיליארד דולר._x000d__x000a_יתרת האחזקות במניות ירדה במהלך השנה על רקע ירידות מחירים בשוקי המניות ב-49 מיליארד דולר (28%). בנוסף נרשמו מימושים נטו של תושבי ישראל במניות זרות בהיקף של כ-6 מיליארד דולר (3%)._x000d__x000a_במקביל נרשמה ירידה ביתרת האחזקות באג&quot;ח בהיקף של כ-3 מיליארד דולר (3%) שמשקפת ירידה במחירים של מכשירי החוב הסחירים הזרים שמוחזקים בידי ישראלים._x000d__x000a_"/>
    </ext>
  </extLst>
</table>
</file>

<file path=xl/tables/table15.xml><?xml version="1.0" encoding="utf-8"?>
<table xmlns="http://schemas.openxmlformats.org/spreadsheetml/2006/main" id="15" name="Table15" displayName="Table15" ref="A1:D15" totalsRowShown="0" headerRowBorderDxfId="35" tableBorderDxfId="34" totalsRowBorderDxfId="33">
  <tableColumns count="4">
    <tableColumn id="1" name="מיליוני דולרים" dataDxfId="32" dataCellStyle="Normal 3"/>
    <tableColumn id="2" name="יתרת ההתחייבויות במכשירי חוב (החוב החיצוני ברוטו)" dataDxfId="31" dataCellStyle="Normal 3"/>
    <tableColumn id="3" name="תמ&quot;ג שנתי " dataDxfId="30" dataCellStyle="Normal 3"/>
    <tableColumn id="4" name="יחס החוב החיצוני ברוטו לתמ&quot;ג (הציר הימני)" dataDxfId="29" dataCellStyle="Comma 2"/>
  </tableColumns>
  <tableStyleInfo name="TableStyleMedium2" showFirstColumn="0" showLastColumn="0" showRowStripes="1" showColumnStripes="0"/>
  <extLst>
    <ext xmlns:x14="http://schemas.microsoft.com/office/spreadsheetml/2009/9/main" uri="{504A1905-F514-4f6f-8877-14C23A59335A}">
      <x14:table altText="יתרת החוב החיצוני ברוטו ויחס החוב החיצוני לתוצר של המשק. מיליוני דולר." altTextSummary="יחס החוב החיצוני ברוטו  לתוצר ירד במהלך 2022, נבעה מירידה בחוב החיצוני ברוטו._x000d__x000a_יחס החוב החיצוני ברוטו לתוצר ירד בכ-4 נקודות האחוז ועמד בסוף השנה על כ-29.2%. יתרת החוב החיצוני ברוטו ירדה בשנת 2022 בכ-9 מיליארד דולר (6%) בעיקר מירידה במחירי מכשירי החוב הסחירים שמוחזקים על ידי תושבי חוץ._x000d__x000a_במקביל, חלה עלייה של כ-7% בתוצר במונחי דולרים._x000d__x000a_"/>
    </ext>
  </extLst>
</table>
</file>

<file path=xl/tables/table16.xml><?xml version="1.0" encoding="utf-8"?>
<table xmlns="http://schemas.openxmlformats.org/spreadsheetml/2006/main" id="16" name="Table16" displayName="Table16" ref="A1:F24" totalsRowShown="0" headerRowDxfId="28" dataDxfId="26" headerRowBorderDxfId="27" tableBorderDxfId="25" totalsRowBorderDxfId="24" headerRowCellStyle="Normal 3">
  <tableColumns count="6">
    <tableColumn id="1" name="מיליוני דולרים" dataDxfId="23" dataCellStyle="Normal 3"/>
    <tableColumn id="2" name="עודף הנכסים על ההתחייבויות - הציר הימני" dataDxfId="22" dataCellStyle="Normal 2"/>
    <tableColumn id="3" name="סך התחייבויות המשק לחו&quot;ל" dataDxfId="21" dataCellStyle="Normal 2"/>
    <tableColumn id="4" name="סך הנכסים של המשק בחו&quot;ל" dataDxfId="20" dataCellStyle="Normal 2"/>
    <tableColumn id="5" name="תמ&quot;ג" dataDxfId="19" dataCellStyle="Normal 2"/>
    <tableColumn id="6" name="עודף הנכסים כאחוז מהתמ&quot;ג" dataDxfId="18" dataCellStyle="Percent 2"/>
  </tableColumns>
  <tableStyleInfo name="TableStyleMedium2" showFirstColumn="0" showLastColumn="0" showRowStripes="1" showColumnStripes="0"/>
  <extLst>
    <ext xmlns:x14="http://schemas.microsoft.com/office/spreadsheetml/2009/9/main" uri="{504A1905-F514-4f6f-8877-14C23A59335A}">
      <x14:table altText="עודף הנכסים (+) על ההתחייבויות של המשק מול חו&quot;ל. מיליוני דולר." altTextSummary="עודף הנכסים על ההתחייבויות של המשק מול חו״ל עלה במהלך 2022._x000d__x000a_ירידה בשווי יתרת הנכסים של המשק (59 מיליארד דולר) בהיקף קטן יותר מהירידה בשווי יתרת ההתחייבויות (72 מיליארד דולר) תרמו לעלייה בעודף הנכסים על ההתחייבויות של המשק מול חו״ל בכ-13 מיליארד דולר (8%) ועמד בסוף דצמבר על  כ-168 מיליארד דולר. _x000d__x000a_"/>
    </ext>
  </extLst>
</table>
</file>

<file path=xl/tables/table17.xml><?xml version="1.0" encoding="utf-8"?>
<table xmlns="http://schemas.openxmlformats.org/spreadsheetml/2006/main" id="17" name="Table17" displayName="Table17" ref="A1:D15" totalsRowShown="0" headerRowBorderDxfId="17" tableBorderDxfId="16" totalsRowBorderDxfId="15">
  <tableColumns count="4">
    <tableColumn id="1" name="מיליארדי דולר" dataDxfId="14" dataCellStyle="Normal 3"/>
    <tableColumn id="2" name="יתרת ההתחייבויות במכשירי חוב (החוב החיצוני ברוטו)" dataDxfId="13" dataCellStyle="Normal 20"/>
    <tableColumn id="3" name="יתרת הנכסים במכשירי חוב" dataDxfId="12" dataCellStyle="Normal 20"/>
    <tableColumn id="4" name="החוב החיצוני נטו השלילי" dataDxfId="11" dataCellStyle="Normal 20"/>
  </tableColumns>
  <tableStyleInfo name="TableStyleMedium2" showFirstColumn="0" showLastColumn="0" showRowStripes="1" showColumnStripes="0"/>
  <extLst>
    <ext xmlns:x14="http://schemas.microsoft.com/office/spreadsheetml/2009/9/main" uri="{504A1905-F514-4f6f-8877-14C23A59335A}">
      <x14:table altText="עודף הנכסים על ההתחייבויות במכשירי חוב בלבד (החוב החיצוני נטו השלילי). מיליארדי דולר." altTextSummary="עודף הנכסים על ההתחייבויות של המשק במכשירי חוב (החוב החיצוני השלילי ) ירד בשנת 2022._x000d__x000a__x000d__x000a_יתרת הנכסים במכשירי החוב ירדה בשנת 2022 ב-23 מיליארד דולר (כ-6%) ובמקביל ירד החוב החיצוני ברוטו של המשק לחו״ל בהיקף קטן יותר (כ-9 מיליארד דולר; 6%). לפיכך עודף הנכסים על ההתחייבויות של המשק מול חו״ל במכשירי חוב בלבד (החוב החיצוני נטו השלילי) ירד בכ-14 מיליארד דולר (6%) ועמד בסוף דצמבר על כ-208 מיליארד דולר._x000d__x000a_"/>
    </ext>
  </extLst>
</table>
</file>

<file path=xl/tables/table18.xml><?xml version="1.0" encoding="utf-8"?>
<table xmlns="http://schemas.openxmlformats.org/spreadsheetml/2006/main" id="22" name="Table22" displayName="Table22" ref="A1:G30" totalsRowShown="0" headerRowDxfId="10" dataDxfId="8" headerRowBorderDxfId="9" tableBorderDxfId="7">
  <tableColumns count="7">
    <tableColumn id="1" name="נתונים במיליארדי דולרים" dataDxfId="6"/>
    <tableColumn id="2" name=" " dataDxfId="5"/>
    <tableColumn id="3" name="היתרה לסוף שנת 2023" dataDxfId="4"/>
    <tableColumn id="4" name="התנועות" dataDxfId="3"/>
    <tableColumn id="5" name="השינוי במחירים" dataDxfId="2"/>
    <tableColumn id="6" name="הפרשי שער והתאמות אחרות" dataDxfId="1"/>
    <tableColumn id="7" name="היתרה לסוף שנת 2024" dataDxfId="0"/>
  </tableColumns>
  <tableStyleInfo name="TableStyleMedium2" showFirstColumn="0" showLastColumn="0" showRowStripes="1" showColumnStripes="0"/>
  <extLst>
    <ext xmlns:x14="http://schemas.microsoft.com/office/spreadsheetml/2009/9/main" uri="{504A1905-F514-4f6f-8877-14C23A59335A}">
      <x14:table altText="מצבת הנכסים של המשק מול חו&quot;ל, 2022. מיליוני דולר." altTextSummary="ההתפתחויות ביתרות הנכסים וההתחייבויות של המשק מול חו&quot;ל הושפעו השנה בעיקר מהירידות המשמעותיות במחירי ניירות הערך בארץ ובעולם. _x000d__x000a_יתרת הנכסים של המשק בחו&quot;ל (השקעות תושבי ישראל בחו&quot;ל) ירדה בשנת 2022 בכ-8%, שילוב של ירידות המחירים ושל השפעת התחזקות הדולר._x000d__x000a_בנוסף ירדה יתרת ההתחייבויות של המשק כלפי חו&quot;ל (השקעות של תושבי חוץ בישראל) בכ- 13% כתוצאה מירידות במחירי המניות הישראליות שמוחזקות על ידי תושבי חוץ. מנגד נרשמו השקעות ישירות של תושבי חוץ בישראל והשקעות בתיק ניירות הערך למסחר של תושבי חוץ. _x000d__x000a_ירידת השווי של יתרת הנכסים של המשק בהיקף קטן יותר מירידת השווי של יתרת ההתחייבויות של המשק, הגדילה את עודף הנכסים על ההתחייבויות של המשק. במקביל חלה ירידה ביחס החוב החיצוני ברוטו  לתוצר._x000d__x000a_"/>
    </ext>
  </extLst>
</table>
</file>

<file path=xl/tables/table2.xml><?xml version="1.0" encoding="utf-8"?>
<table xmlns="http://schemas.openxmlformats.org/spreadsheetml/2006/main" id="10" name="Table10" displayName="Table10" ref="A1:N6" totalsRowShown="0" dataDxfId="206" headerRowBorderDxfId="207" tableBorderDxfId="205" totalsRowBorderDxfId="204">
  <tableColumns count="14">
    <tableColumn id="1" name=" " dataDxfId="203" dataCellStyle="Normal 3"/>
    <tableColumn id="2" name="2012" dataDxfId="202"/>
    <tableColumn id="3" name="2013" dataDxfId="201"/>
    <tableColumn id="4" name="2014" dataDxfId="200"/>
    <tableColumn id="5" name="2015" dataDxfId="199"/>
    <tableColumn id="6" name="2016" dataDxfId="198"/>
    <tableColumn id="7" name="2017" dataDxfId="197"/>
    <tableColumn id="8" name="2018" dataDxfId="196"/>
    <tableColumn id="9" name="2019" dataDxfId="195"/>
    <tableColumn id="10" name="2020" dataDxfId="194"/>
    <tableColumn id="11" name="2021" dataDxfId="193"/>
    <tableColumn id="12" name="2022" dataDxfId="192"/>
    <tableColumn id="13" name="2023" dataDxfId="191"/>
    <tableColumn id="14" name="2024" dataDxfId="190"/>
  </tableColumns>
  <tableStyleInfo name="TableStyleMedium2" showFirstColumn="0" showLastColumn="0" showRowStripes="1" showColumnStripes="0"/>
  <extLst>
    <ext xmlns:x14="http://schemas.microsoft.com/office/spreadsheetml/2009/9/main" uri="{504A1905-F514-4f6f-8877-14C23A59335A}">
      <x14:table altText="הגורמים לשינוי ביתרת ההתחייבויות של המשק לחו&quot;ל, מיליוני דולר." altTextSummary="הירידה ביתרת ההתחייבויות נבעה מירידה במחירי המניות הישראליות שמוחזקות על ידי תושבי חוץ._x000d__x000a_במהלך שנת 2022 נרשמו ירידות במחירי ניירות הערך הישראלים שמוחזקים על ידי תושבי חוץ ותרמו לירידה ביתרת ההתחייבויות בהיקף של כ-65 מיליארד דולר (12%)._x000d__x000a__x000d__x000a_בנוסף, תרמו הפרשי שער לירידה ביתרת ההתחייבויות בהיקף של כ-14 מיליארד דולר (3%). במקביל נרשמו תנועות נטו בהיקף של כ-28 מיליארד דולר (5%) שקיזזו בחלקן את הירידה ביתרת ההתחייבויות. _x000d__x000a_"/>
    </ext>
  </extLst>
</table>
</file>

<file path=xl/tables/table3.xml><?xml version="1.0" encoding="utf-8"?>
<table xmlns="http://schemas.openxmlformats.org/spreadsheetml/2006/main" id="11" name="Table1012" displayName="Table1012" ref="A1:M5" totalsRowShown="0" dataDxfId="188" headerRowBorderDxfId="189" tableBorderDxfId="187" totalsRowBorderDxfId="186">
  <tableColumns count="13">
    <tableColumn id="1" name=" " dataDxfId="185" dataCellStyle="Normal 3"/>
    <tableColumn id="3" name="2013" dataDxfId="184"/>
    <tableColumn id="4" name="2014" dataDxfId="183"/>
    <tableColumn id="5" name="2015" dataDxfId="182"/>
    <tableColumn id="6" name="2016" dataDxfId="181"/>
    <tableColumn id="7" name="2017" dataDxfId="180"/>
    <tableColumn id="8" name="2018" dataDxfId="179"/>
    <tableColumn id="9" name="2019" dataDxfId="178"/>
    <tableColumn id="10" name="2020" dataDxfId="177"/>
    <tableColumn id="11" name="2021" dataDxfId="176"/>
    <tableColumn id="12" name="2022" dataDxfId="175"/>
    <tableColumn id="13" name="2023" dataDxfId="174"/>
    <tableColumn id="2" name="2024" dataDxfId="173"/>
  </tableColumns>
  <tableStyleInfo name="TableStyleMedium2" showFirstColumn="0" showLastColumn="0" showRowStripes="1" showColumnStripes="0"/>
  <extLst>
    <ext xmlns:x14="http://schemas.microsoft.com/office/spreadsheetml/2009/9/main" uri="{504A1905-F514-4f6f-8877-14C23A59335A}">
      <x14:table altText="הגורמים לשינוי ביתרת ההתחייבויות של המשק לחו&quot;ל, מיליוני דולר." altTextSummary="הירידה ביתרת ההתחייבויות נבעה מירידה במחירי המניות הישראליות שמוחזקות על ידי תושבי חוץ._x000d__x000a_במהלך שנת 2022 נרשמו ירידות במחירי ניירות הערך הישראלים שמוחזקים על ידי תושבי חוץ ותרמו לירידה ביתרת ההתחייבויות בהיקף של כ-65 מיליארד דולר (12%)._x000d__x000a__x000d__x000a_בנוסף, תרמו הפרשי שער לירידה ביתרת ההתחייבויות בהיקף של כ-14 מיליארד דולר (3%). במקביל נרשמו תנועות נטו בהיקף של כ-28 מיליארד דולר (5%) שקיזזו בחלקן את הירידה ביתרת ההתחייבויות. _x000d__x000a_"/>
    </ext>
  </extLst>
</table>
</file>

<file path=xl/tables/table4.xml><?xml version="1.0" encoding="utf-8"?>
<table xmlns="http://schemas.openxmlformats.org/spreadsheetml/2006/main" id="13" name="Table13" displayName="Table13" ref="A1:L6" totalsRowShown="0" headerRowDxfId="172" headerRowBorderDxfId="171" tableBorderDxfId="170" totalsRowBorderDxfId="169" headerRowCellStyle="Normal 3">
  <tableColumns count="12">
    <tableColumn id="1" name="תקבול נטו במיליוני דולרים" dataDxfId="168" dataCellStyle="Normal 3"/>
    <tableColumn id="2" name="2014"/>
    <tableColumn id="3" name="2015"/>
    <tableColumn id="4" name="2016"/>
    <tableColumn id="5" name="2017"/>
    <tableColumn id="6" name="2018"/>
    <tableColumn id="7" name="2019"/>
    <tableColumn id="8" name="2020"/>
    <tableColumn id="9" name="2021"/>
    <tableColumn id="10" name="2022"/>
    <tableColumn id="11" name="2023" dataDxfId="167"/>
    <tableColumn id="12" name="2024"/>
  </tableColumns>
  <tableStyleInfo name="TableStyleMedium2" showFirstColumn="0" showLastColumn="0" showRowStripes="1" showColumnStripes="0"/>
  <extLst>
    <ext xmlns:x14="http://schemas.microsoft.com/office/spreadsheetml/2009/9/main" uri="{504A1905-F514-4f6f-8877-14C23A59335A}">
      <x14:table altText="השקעות ישירות בהון של תושבי חוץ בחברות ישראליות , לפי סוג סחירות. מיליוני דולר." altTextSummary="לצד ההשקעות בניירות הערך למסחר המשיכו תושבי חוץ להשקיע היקפים ניכרים בהשקעות ישירות בחברות ישראליות, שהתרכזו בעיקר בחברות לא-סחירות._x000d__x000a_תושבי חוץ השקיעו נטו בהשקעות ישירות בישראל בשנת 2022. התנועה נטו בהון מניות הסתכמה בשנת 2022 בכ-26 מיליארד דולר שעיקרן בחברות ישראליות לא-סחירות במחצית השנייה של השנה. "/>
    </ext>
  </extLst>
</table>
</file>

<file path=xl/tables/table5.xml><?xml version="1.0" encoding="utf-8"?>
<table xmlns="http://schemas.openxmlformats.org/spreadsheetml/2006/main" id="14" name="Table14" displayName="Table14" ref="A1:B5" totalsRowShown="0" headerRowBorderDxfId="166" tableBorderDxfId="165" totalsRowBorderDxfId="164">
  <tableColumns count="2">
    <tableColumn id="1" name="השקעות אחרות_x000a_מיליוני דולרים" dataDxfId="163" dataCellStyle="Normal 3"/>
    <tableColumn id="2" name="2024" dataDxfId="162" dataCellStyle="Comma"/>
  </tableColumns>
  <tableStyleInfo name="TableStyleMedium2" showFirstColumn="0" showLastColumn="0" showRowStripes="1" showColumnStripes="0"/>
  <extLst>
    <ext xmlns:x14="http://schemas.microsoft.com/office/spreadsheetml/2009/9/main" uri="{504A1905-F514-4f6f-8877-14C23A59335A}">
      <x14:table altText="השקעות אחרות של תושבי חוץ במשק, לפי מכשיר. מיליוני דולר." altTextSummary="בשנת 2022 נרשמו מימושים נטו בהשקעות אחרות, בעיקרן קיטון באשראי ספקים._x000d__x000a__x000d__x000a_תושבי חוץ מימשו נטו השקעות אחרות בהיקף כולל של כ- 4 מיליארד דולר, שנבעה בעיקר מירידה באשראי ספקים בהיקף של כ- 3 מיליארד דולר ופירעון הלוואות שניתנו לתושבי ישראל בהיקף של כ-2 מיליארד דולר."/>
    </ext>
  </extLst>
</table>
</file>

<file path=xl/tables/table6.xml><?xml version="1.0" encoding="utf-8"?>
<table xmlns="http://schemas.openxmlformats.org/spreadsheetml/2006/main" id="1" name="Table1" displayName="Table1" ref="A1:M9" totalsRowShown="0" headerRowDxfId="161" dataDxfId="159" headerRowBorderDxfId="160" tableBorderDxfId="158" totalsRowBorderDxfId="157" dataCellStyle="Normal 3">
  <tableColumns count="13">
    <tableColumn id="1" name="מיליוני דולרים" dataDxfId="156"/>
    <tableColumn id="4" name="2013" dataDxfId="155" dataCellStyle="Normal 3"/>
    <tableColumn id="5" name="2014" dataDxfId="154" dataCellStyle="Normal 3"/>
    <tableColumn id="6" name="2015" dataDxfId="153" dataCellStyle="Normal 3"/>
    <tableColumn id="7" name="2016" dataDxfId="152" dataCellStyle="Normal 3"/>
    <tableColumn id="8" name="2017" dataDxfId="151" dataCellStyle="Normal 3"/>
    <tableColumn id="9" name="2018" dataDxfId="150" dataCellStyle="Normal 3"/>
    <tableColumn id="10" name="2019" dataDxfId="149" dataCellStyle="Normal 3"/>
    <tableColumn id="11" name="2020" dataDxfId="148" dataCellStyle="Normal 3"/>
    <tableColumn id="12" name="2021" dataDxfId="147" dataCellStyle="Normal 3"/>
    <tableColumn id="13" name="2022" dataDxfId="146" dataCellStyle="Normal 3"/>
    <tableColumn id="14" name="2023" dataDxfId="145" dataCellStyle="Normal 3"/>
    <tableColumn id="2" name="2024" dataDxfId="144" dataCellStyle="Normal 3"/>
  </tableColumns>
  <tableStyleInfo name="TableStyleMedium2" showFirstColumn="0" showLastColumn="0" showRowStripes="1" showColumnStripes="0"/>
  <extLst>
    <ext xmlns:x14="http://schemas.microsoft.com/office/spreadsheetml/2009/9/main" uri="{504A1905-F514-4f6f-8877-14C23A59335A}">
      <x14:table altText="יתרת הנכסים של המשק בחו&quot;ל ושינוי ביתרה. מיליוני דולר." altTextSummary="יתרת הנכסים של המשק בחו״ל ירדה בשנת 2022 בניגוד למגמת העלייה ארוכת הטווח. הירידה נרשמה בעיקר ביתרת תיק ההשקעות בניירות הערך למסחר וביתרת נכסי הרזרבה._x000d__x000a_יתרת הנכסים של המשק בחו&quot;ל ירדה בכ-59 מיליארד דולר (8%) ועמדה בסוף השנה על 643 מיליארד דולר. הירידה ביתרת הנכסים נבעה בעיקר מירידה ביתרת תיק ההשקעות בניירות הערך למסחר בהיקף של כ- 52 מיליארד דולר (20%), ומירידה ביתרת נכסי רזרבה בהיקף של כ-19 מיליארד דולר (9%). _x000d__x000a_* יתרת ההשקעות האחרות כוללת את יתרת המכשירים הנגזרים."/>
    </ext>
  </extLst>
</table>
</file>

<file path=xl/tables/table7.xml><?xml version="1.0" encoding="utf-8"?>
<table xmlns="http://schemas.openxmlformats.org/spreadsheetml/2006/main" id="2" name="Table2" displayName="Table2" ref="A1:N6" totalsRowShown="0" headerRowDxfId="143" dataDxfId="142" tableBorderDxfId="141" headerRowCellStyle="Normal 3">
  <tableColumns count="14">
    <tableColumn id="1" name=" " dataDxfId="140" dataCellStyle="Normal 3"/>
    <tableColumn id="2" name="2012" dataDxfId="139"/>
    <tableColumn id="3" name="2013" dataDxfId="138"/>
    <tableColumn id="4" name="2014" dataDxfId="137"/>
    <tableColumn id="5" name="2015" dataDxfId="136"/>
    <tableColumn id="6" name="2016" dataDxfId="135"/>
    <tableColumn id="7" name="2017" dataDxfId="134"/>
    <tableColumn id="8" name="2018" dataDxfId="133"/>
    <tableColumn id="9" name="2019" dataDxfId="132"/>
    <tableColumn id="10" name="2020" dataDxfId="131"/>
    <tableColumn id="11" name="2021" dataDxfId="130"/>
    <tableColumn id="12" name="2022" dataDxfId="129"/>
    <tableColumn id="13" name="2023" dataDxfId="128">
      <calculatedColumnFormula>R2+S2+T2</calculatedColumnFormula>
    </tableColumn>
    <tableColumn id="14" name="2024" dataDxfId="127"/>
  </tableColumns>
  <tableStyleInfo name="TableStyleMedium2" showFirstColumn="0" showLastColumn="0" showRowStripes="1" showColumnStripes="0"/>
  <extLst>
    <ext xmlns:x14="http://schemas.microsoft.com/office/spreadsheetml/2009/9/main" uri="{504A1905-F514-4f6f-8877-14C23A59335A}">
      <x14:table altText="הגורמים לשינוי ביתרת הנכסים של המשק בחו&quot;ל. מיליוני דולר." altTextSummary="הגורם העיקרי לירידה ביתרת הנכסים היו ירידות מחירים בשוקי ההון בעולם._x000d__x000a__x000d__x000a_במהלך שנת 2022 נרשמו ירידות במחירי ניירות הערך הזרים שמוחזקים על ידי תושבי ישראל ותרמו לירידה ביתרת הנכסים בהיקף של כ-62 מיליארד דולר (10%)._x000d__x000a_בנוסף, נרשמו בעקבות התחזקות הדולר בעולם ירידות ביתרת הנכסים בהיקף של כ-13 מיליארד דולר (2%). _x000d__x000a_במקביל נרשמו השקעות נטו בהיקף של כ-28 מיליארד דולר (4%), שקיזזו בחלקן את הירידה ביתרת הנכסים._x000d__x000a_"/>
    </ext>
  </extLst>
</table>
</file>

<file path=xl/tables/table8.xml><?xml version="1.0" encoding="utf-8"?>
<table xmlns="http://schemas.openxmlformats.org/spreadsheetml/2006/main" id="20" name="Table3" displayName="Table3" ref="A1:M4" totalsRowShown="0" headerRowDxfId="126" dataDxfId="124" headerRowBorderDxfId="125" tableBorderDxfId="123" totalsRowBorderDxfId="122" headerRowCellStyle="Normal 3">
  <tableColumns count="13">
    <tableColumn id="1" name="מיליוני דולרים" dataDxfId="121"/>
    <tableColumn id="4" name="2013" dataDxfId="120"/>
    <tableColumn id="5" name="2014" dataDxfId="119"/>
    <tableColumn id="6" name="2015" dataDxfId="118"/>
    <tableColumn id="7" name="2016" dataDxfId="117"/>
    <tableColumn id="8" name="2017" dataDxfId="116"/>
    <tableColumn id="9" name="2018" dataDxfId="115"/>
    <tableColumn id="10" name="2019" dataDxfId="114"/>
    <tableColumn id="11" name="2020" dataDxfId="113"/>
    <tableColumn id="12" name="2021" dataDxfId="112"/>
    <tableColumn id="13" name="2022" dataDxfId="111"/>
    <tableColumn id="14" name="2023" dataDxfId="110"/>
    <tableColumn id="2" name="2024" dataDxfId="109"/>
  </tableColumns>
  <tableStyleInfo name="TableStyleMedium2" showFirstColumn="0" showLastColumn="0" showRowStripes="1" showColumnStripes="0"/>
  <extLst>
    <ext xmlns:x14="http://schemas.microsoft.com/office/spreadsheetml/2009/9/main" uri="{504A1905-F514-4f6f-8877-14C23A59335A}">
      <x14:table altText="יתרת ההשקעות בתיק ניירות הערך למסחר של תושבי ישראל בחו&quot;ל, לפי מכשירים. מליוני דולרים." altTextSummary="עיקר ירידת המחירים נרשמה בתיק ניירות הערך למסחר של תושבי ישראל בחו&quot;ל. _x000d__x000a_יתרת ההשקעות בתיק ניירות הערך למסחר של תושבי ישראל בחו&quot;ל ירדה במהלך שנת 2022 ב-52 מיליארד דולר (20%) ועמדה בסוף השנה על 202 מיליארד דולר._x000d__x000a_יתרת האחזקות במניות ירדה במהלך השנה על רקע ירידות מחירים בשוקי המניות ב-49 מיליארד דולר (28%). בנוסף נרשמו מימושים נטו של תושבי ישראל במניות זרות בהיקף של כ-6 מיליארד דולר (3%)._x000d__x000a_במקביל נרשמה ירידה ביתרת האחזקות באג&quot;ח בהיקף של כ-3 מיליארד דולר (3%) שמשקפת ירידה במחירים של מכשירי החוב הסחירים הזרים שמוחזקים בידי ישראלים._x000d__x000a_"/>
    </ext>
  </extLst>
</table>
</file>

<file path=xl/tables/table9.xml><?xml version="1.0" encoding="utf-8"?>
<table xmlns="http://schemas.openxmlformats.org/spreadsheetml/2006/main" id="4" name="Table4" displayName="Table4" ref="A1:M6" totalsRowShown="0" headerRowDxfId="108" dataDxfId="107" tableBorderDxfId="106" dataCellStyle="Normal 3">
  <tableColumns count="13">
    <tableColumn id="1" name="מניות" dataDxfId="105" dataCellStyle="Normal 3"/>
    <tableColumn id="2" name="2013" dataDxfId="104" dataCellStyle="Normal 3"/>
    <tableColumn id="3" name="2014" dataDxfId="103" dataCellStyle="Normal 3"/>
    <tableColumn id="4" name="2015" dataDxfId="102" dataCellStyle="Normal 3"/>
    <tableColumn id="5" name="2016" dataDxfId="101" dataCellStyle="Normal 3"/>
    <tableColumn id="6" name="2017" dataDxfId="100" dataCellStyle="Normal 3"/>
    <tableColumn id="7" name="2018" dataDxfId="99" dataCellStyle="Normal 3"/>
    <tableColumn id="8" name="2019" dataDxfId="98" dataCellStyle="Normal 3"/>
    <tableColumn id="9" name="2020" dataDxfId="97" dataCellStyle="Normal 3"/>
    <tableColumn id="10" name="2021" dataDxfId="96" dataCellStyle="Normal 3"/>
    <tableColumn id="11" name="2022" dataDxfId="95" dataCellStyle="Normal 3"/>
    <tableColumn id="12" name="2023" dataDxfId="94" dataCellStyle="Normal 3"/>
    <tableColumn id="13" name="2024" dataDxfId="93" dataCellStyle="Normal 3"/>
  </tableColumns>
  <tableStyleInfo name="TableStyleMedium2" showFirstColumn="0" showLastColumn="0" showRowStripes="1" showColumnStripes="0"/>
  <extLst>
    <ext xmlns:x14="http://schemas.microsoft.com/office/spreadsheetml/2009/9/main" uri="{504A1905-F514-4f6f-8877-14C23A59335A}">
      <x14:table altText="השקעות נטו בתיק ניירות הערך למסחר של תושבי ישראל בחו&quot;ל, לפי מגזר. מיליוני דולר." altTextSummary="בשנת 2022 ביצעו תושבי ישראל מימוש נטו של ניירות ערך למסחר בחו&quot;ל ובעיקרן מניות בחו&quot;ל שמומשו על ידי הגופים המוסדיים._x000d__x000a__x000d__x000a_תושבי ישראל ביצעו מימוש נטו של מניות זרות במהלך השנה, שעיקרו בוצע על ידי הגופים המוסדיים. _x000d__x000a__x000d__x000a_במקביל נרשמו רכישות אג&quot;ח זרות בהיקף של כ-4 מיליארד דולר. עיקר ההשקעות באג&quot;ח בוצעו על ידי המגזר העסקי."/>
    </ext>
  </extLst>
</table>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1.vml"/><Relationship Id="rId1" Type="http://schemas.openxmlformats.org/officeDocument/2006/relationships/printerSettings" Target="../printerSettings/printerSettings26.bin"/><Relationship Id="rId4" Type="http://schemas.openxmlformats.org/officeDocument/2006/relationships/comments" Target="../comments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31.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3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rightToLeft="1" zoomScaleNormal="100" workbookViewId="0">
      <selection activeCell="E20" sqref="E20"/>
    </sheetView>
  </sheetViews>
  <sheetFormatPr defaultColWidth="9.125" defaultRowHeight="14.25"/>
  <cols>
    <col min="1" max="1" width="14.875" style="1" customWidth="1"/>
    <col min="2" max="2" width="17.125" style="1" customWidth="1"/>
    <col min="3" max="3" width="33.25" style="1" customWidth="1"/>
    <col min="4" max="4" width="16.875" style="1" customWidth="1"/>
    <col min="5" max="5" width="19.125" style="1" customWidth="1"/>
    <col min="6" max="6" width="24.375" style="1" customWidth="1"/>
    <col min="7" max="16384" width="9.125" style="1"/>
  </cols>
  <sheetData>
    <row r="1" spans="1:13" ht="15">
      <c r="A1" s="109" t="s">
        <v>20</v>
      </c>
      <c r="B1" s="99" t="s">
        <v>6</v>
      </c>
      <c r="C1" s="99" t="s">
        <v>77</v>
      </c>
      <c r="D1" s="99" t="s">
        <v>8</v>
      </c>
      <c r="E1" s="99" t="s">
        <v>32</v>
      </c>
      <c r="F1" s="110" t="s">
        <v>33</v>
      </c>
    </row>
    <row r="2" spans="1:13">
      <c r="A2" s="107">
        <v>2012</v>
      </c>
      <c r="B2" s="10">
        <v>75804.784</v>
      </c>
      <c r="C2" s="10">
        <v>84167.444000000003</v>
      </c>
      <c r="D2" s="22">
        <v>62443.862000000001</v>
      </c>
      <c r="E2" s="10">
        <v>2.0650789999999999</v>
      </c>
      <c r="F2" s="108">
        <v>222416.09</v>
      </c>
      <c r="G2" s="13"/>
    </row>
    <row r="3" spans="1:13">
      <c r="A3" s="107">
        <v>2013</v>
      </c>
      <c r="B3" s="10">
        <v>86531</v>
      </c>
      <c r="C3" s="10">
        <v>99799.021999999997</v>
      </c>
      <c r="D3" s="22">
        <v>62166.760999999999</v>
      </c>
      <c r="E3" s="10">
        <v>29.993538000000001</v>
      </c>
      <c r="F3" s="108">
        <v>248496.783</v>
      </c>
      <c r="G3" s="13"/>
    </row>
    <row r="4" spans="1:13">
      <c r="A4" s="107">
        <v>2014</v>
      </c>
      <c r="B4" s="10">
        <v>89619.733999999997</v>
      </c>
      <c r="C4" s="10">
        <v>122339.712</v>
      </c>
      <c r="D4" s="10">
        <v>55093.601000000002</v>
      </c>
      <c r="E4" s="10">
        <v>18.825114999999997</v>
      </c>
      <c r="F4" s="10">
        <v>267053.04700000002</v>
      </c>
      <c r="G4" s="13"/>
    </row>
    <row r="5" spans="1:13">
      <c r="A5" s="107">
        <v>2015</v>
      </c>
      <c r="B5" s="10">
        <v>99312.692999999999</v>
      </c>
      <c r="C5" s="10">
        <v>131424.704</v>
      </c>
      <c r="D5" s="10">
        <v>48957.737000000001</v>
      </c>
      <c r="E5" s="10">
        <v>15.688400000000001</v>
      </c>
      <c r="F5" s="10">
        <v>279695.13400000002</v>
      </c>
      <c r="G5" s="13"/>
    </row>
    <row r="6" spans="1:13">
      <c r="A6" s="107">
        <v>2016</v>
      </c>
      <c r="B6" s="10">
        <v>107482.834</v>
      </c>
      <c r="C6" s="10">
        <v>110894.583</v>
      </c>
      <c r="D6" s="10">
        <v>51422.544000000002</v>
      </c>
      <c r="E6" s="10">
        <v>-6.5758489999999981</v>
      </c>
      <c r="F6" s="10">
        <v>269799.96100000001</v>
      </c>
      <c r="G6" s="13"/>
    </row>
    <row r="7" spans="1:13">
      <c r="A7" s="107">
        <v>2017</v>
      </c>
      <c r="B7" s="10">
        <v>127160.66099999999</v>
      </c>
      <c r="C7" s="10">
        <v>112188.247</v>
      </c>
      <c r="D7" s="10">
        <v>49688.684000000001</v>
      </c>
      <c r="E7" s="10">
        <v>20.317096000000003</v>
      </c>
      <c r="F7" s="10">
        <v>289037.592</v>
      </c>
      <c r="G7" s="13"/>
    </row>
    <row r="8" spans="1:13">
      <c r="A8" s="107">
        <v>2018</v>
      </c>
      <c r="B8" s="10">
        <v>143970.89199999999</v>
      </c>
      <c r="C8" s="10">
        <v>108951.216</v>
      </c>
      <c r="D8" s="10">
        <v>49379.105000000003</v>
      </c>
      <c r="E8" s="10">
        <v>15.680460999999999</v>
      </c>
      <c r="F8" s="10">
        <v>302301.21299999999</v>
      </c>
      <c r="G8" s="13"/>
    </row>
    <row r="9" spans="1:13">
      <c r="A9" s="107">
        <v>2019</v>
      </c>
      <c r="B9" s="10">
        <v>161396.55900000001</v>
      </c>
      <c r="C9" s="10">
        <v>118311.522</v>
      </c>
      <c r="D9" s="10">
        <v>53589.834999999999</v>
      </c>
      <c r="E9" s="10">
        <v>36.435448999999998</v>
      </c>
      <c r="F9" s="10">
        <v>333297.91600000003</v>
      </c>
      <c r="G9" s="13"/>
    </row>
    <row r="10" spans="1:13">
      <c r="A10" s="107">
        <v>2020</v>
      </c>
      <c r="B10" s="10">
        <v>182629.48499999999</v>
      </c>
      <c r="C10" s="10">
        <v>172867.52299999999</v>
      </c>
      <c r="D10" s="10">
        <v>54788.038</v>
      </c>
      <c r="E10" s="10">
        <f>(F10-F9)/1000</f>
        <v>76.987129999999951</v>
      </c>
      <c r="F10" s="10">
        <v>410285.04599999997</v>
      </c>
      <c r="G10" s="13"/>
    </row>
    <row r="11" spans="1:13">
      <c r="A11" s="107">
        <v>2021</v>
      </c>
      <c r="B11" s="10">
        <v>221501.02499999999</v>
      </c>
      <c r="C11" s="10">
        <v>254463.39600000001</v>
      </c>
      <c r="D11" s="10">
        <v>63972.690999999999</v>
      </c>
      <c r="E11" s="10">
        <f>(F11-F10)/1000</f>
        <v>129.65206599999999</v>
      </c>
      <c r="F11" s="10">
        <v>539937.11199999996</v>
      </c>
      <c r="G11" s="13"/>
    </row>
    <row r="12" spans="1:13">
      <c r="A12" s="217">
        <v>2022</v>
      </c>
      <c r="B12" s="10">
        <v>229595</v>
      </c>
      <c r="C12" s="10">
        <v>181308.796</v>
      </c>
      <c r="D12" s="10">
        <v>59914.1</v>
      </c>
      <c r="E12" s="91">
        <f>(F12-F11)/1000</f>
        <v>-69.119215999999952</v>
      </c>
      <c r="F12" s="10">
        <v>470817.89600000001</v>
      </c>
      <c r="G12" s="13"/>
      <c r="J12" s="23"/>
      <c r="K12" s="24"/>
      <c r="L12" s="24"/>
      <c r="M12" s="23"/>
    </row>
    <row r="13" spans="1:13">
      <c r="A13" s="217">
        <v>2023</v>
      </c>
      <c r="B13" s="10">
        <v>242274</v>
      </c>
      <c r="C13" s="10">
        <v>182943.66</v>
      </c>
      <c r="D13" s="10">
        <v>62676.112000000001</v>
      </c>
      <c r="E13" s="91">
        <f>(F13-F12)/1000</f>
        <v>17.07587599999999</v>
      </c>
      <c r="F13" s="10">
        <v>487893.772</v>
      </c>
    </row>
    <row r="14" spans="1:13">
      <c r="A14" s="107">
        <v>2024</v>
      </c>
      <c r="B14" s="184">
        <v>265155.49099999998</v>
      </c>
      <c r="C14" s="184">
        <v>218774.65900000001</v>
      </c>
      <c r="D14" s="185">
        <v>70157.313999999998</v>
      </c>
      <c r="E14" s="91">
        <f>(F14-F13)/1000</f>
        <v>66.193692000000041</v>
      </c>
      <c r="F14" s="10">
        <v>554087.46400000004</v>
      </c>
    </row>
    <row r="15" spans="1:13">
      <c r="B15" s="3"/>
      <c r="C15" s="3"/>
      <c r="D15" s="3"/>
      <c r="E15" s="3"/>
      <c r="F15" s="3"/>
    </row>
    <row r="16" spans="1:13">
      <c r="A16" s="77" t="s">
        <v>97</v>
      </c>
      <c r="C16" s="2"/>
      <c r="D16" s="2"/>
      <c r="E16" s="2"/>
      <c r="F16" s="2"/>
    </row>
    <row r="17" spans="2:6">
      <c r="B17" s="3"/>
      <c r="C17" s="3"/>
      <c r="D17" s="3"/>
      <c r="E17" s="3"/>
      <c r="F17" s="3"/>
    </row>
    <row r="18" spans="2:6">
      <c r="B18" s="2"/>
      <c r="C18" s="2"/>
      <c r="D18" s="2"/>
      <c r="E18" s="2"/>
      <c r="F18" s="2"/>
    </row>
    <row r="19" spans="2:6">
      <c r="B19" s="3"/>
      <c r="C19" s="3"/>
      <c r="D19" s="3"/>
      <c r="F19" s="3"/>
    </row>
    <row r="20" spans="2:6">
      <c r="B20" s="3"/>
      <c r="C20" s="3"/>
      <c r="D20" s="3"/>
      <c r="F20" s="3"/>
    </row>
    <row r="21" spans="2:6">
      <c r="B21" s="3"/>
      <c r="C21" s="3"/>
      <c r="D21" s="3"/>
      <c r="F21" s="3"/>
    </row>
    <row r="22" spans="2:6">
      <c r="B22" s="3"/>
      <c r="C22" s="3"/>
      <c r="D22" s="3"/>
      <c r="F22" s="3"/>
    </row>
    <row r="23" spans="2:6">
      <c r="B23" s="3"/>
      <c r="C23" s="3"/>
      <c r="D23" s="3"/>
      <c r="F23" s="3"/>
    </row>
  </sheetData>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rightToLeft="1" zoomScale="120" zoomScaleNormal="120" workbookViewId="0">
      <selection activeCell="H16" sqref="H16"/>
    </sheetView>
  </sheetViews>
  <sheetFormatPr defaultColWidth="9" defaultRowHeight="14.25"/>
  <cols>
    <col min="1" max="16384" width="9" style="1"/>
  </cols>
  <sheetData>
    <row r="1" spans="1:1" ht="15">
      <c r="A1" s="16" t="s">
        <v>133</v>
      </c>
    </row>
    <row r="2" spans="1:1">
      <c r="A2" s="1" t="s">
        <v>122</v>
      </c>
    </row>
    <row r="16" spans="1:1">
      <c r="A16" s="77"/>
    </row>
    <row r="17" spans="1:1">
      <c r="A17" s="9" t="s">
        <v>23</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rightToLeft="1" zoomScaleNormal="100" workbookViewId="0">
      <selection activeCell="A9" sqref="A9"/>
    </sheetView>
  </sheetViews>
  <sheetFormatPr defaultColWidth="9.125" defaultRowHeight="14.25"/>
  <cols>
    <col min="1" max="1" width="38.625" style="1" bestFit="1" customWidth="1"/>
    <col min="2" max="3" width="9" style="1" bestFit="1" customWidth="1"/>
    <col min="4" max="4" width="9.125" style="1"/>
    <col min="5" max="5" width="11.375" style="1" bestFit="1" customWidth="1"/>
    <col min="6" max="10" width="9.125" style="1"/>
    <col min="11" max="11" width="11.25" style="1" bestFit="1" customWidth="1"/>
    <col min="12" max="16384" width="9.125" style="1"/>
  </cols>
  <sheetData>
    <row r="1" spans="1:13" ht="15">
      <c r="B1" s="153">
        <v>2015</v>
      </c>
      <c r="C1" s="153">
        <v>2016</v>
      </c>
      <c r="D1" s="152">
        <v>2017</v>
      </c>
      <c r="E1" s="153">
        <v>2018</v>
      </c>
      <c r="F1" s="153">
        <v>2019</v>
      </c>
      <c r="G1" s="153">
        <v>2020</v>
      </c>
      <c r="H1" s="153">
        <v>2021</v>
      </c>
      <c r="I1" s="153">
        <v>2022</v>
      </c>
      <c r="J1" s="153">
        <v>2023</v>
      </c>
      <c r="K1" s="153">
        <v>2024</v>
      </c>
    </row>
    <row r="2" spans="1:13" ht="15">
      <c r="A2" s="152" t="s">
        <v>127</v>
      </c>
      <c r="B2" s="25">
        <v>1771</v>
      </c>
      <c r="C2" s="25">
        <v>3722</v>
      </c>
      <c r="D2" s="25">
        <v>-758</v>
      </c>
      <c r="E2" s="25">
        <v>-5893.4129999999996</v>
      </c>
      <c r="F2" s="25">
        <v>344.53300000000013</v>
      </c>
      <c r="G2" s="25">
        <v>14576.859</v>
      </c>
      <c r="H2" s="25">
        <v>8529.9039999999986</v>
      </c>
      <c r="I2" s="25">
        <v>-5593.3509999999997</v>
      </c>
      <c r="J2" s="25">
        <v>2901.6969999999978</v>
      </c>
      <c r="K2" s="25">
        <v>5031.0559999999987</v>
      </c>
      <c r="M2" s="168"/>
    </row>
    <row r="3" spans="1:13" ht="15">
      <c r="A3" s="152" t="s">
        <v>128</v>
      </c>
      <c r="B3" s="25">
        <v>983</v>
      </c>
      <c r="C3" s="25">
        <v>-751</v>
      </c>
      <c r="D3" s="25">
        <v>2706</v>
      </c>
      <c r="E3" s="25">
        <v>2802.0209999999997</v>
      </c>
      <c r="F3" s="25">
        <v>-370.48</v>
      </c>
      <c r="G3" s="25">
        <v>4309.5950000000003</v>
      </c>
      <c r="H3" s="25">
        <v>21946.277999999998</v>
      </c>
      <c r="I3" s="25">
        <v>9852.8909999999996</v>
      </c>
      <c r="J3" s="25">
        <v>-13983.832</v>
      </c>
      <c r="K3" s="25">
        <v>-3004.5809999999997</v>
      </c>
    </row>
    <row r="5" spans="1:13" ht="15">
      <c r="B5" s="153" t="s">
        <v>123</v>
      </c>
      <c r="C5" s="153" t="s">
        <v>124</v>
      </c>
      <c r="D5" s="153" t="s">
        <v>121</v>
      </c>
      <c r="E5" s="153" t="s">
        <v>125</v>
      </c>
    </row>
    <row r="6" spans="1:13" ht="15">
      <c r="A6" s="152" t="s">
        <v>127</v>
      </c>
      <c r="B6" s="25">
        <v>6981.7649999999994</v>
      </c>
      <c r="C6" s="25">
        <v>-90.308999999999742</v>
      </c>
      <c r="D6" s="25">
        <v>-1753.2650000000003</v>
      </c>
      <c r="E6" s="25">
        <v>-107.13499999999999</v>
      </c>
    </row>
    <row r="7" spans="1:13" ht="15">
      <c r="A7" s="152" t="s">
        <v>128</v>
      </c>
      <c r="B7" s="25">
        <v>-7914.7579999999998</v>
      </c>
      <c r="C7" s="25">
        <v>-513.59299999999996</v>
      </c>
      <c r="D7" s="25">
        <v>4703.51</v>
      </c>
      <c r="E7" s="25">
        <v>720.26</v>
      </c>
    </row>
    <row r="21" spans="6:7">
      <c r="F21" s="3"/>
      <c r="G21" s="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rightToLeft="1" zoomScaleNormal="100" workbookViewId="0">
      <selection activeCell="J19" sqref="J19"/>
    </sheetView>
  </sheetViews>
  <sheetFormatPr defaultColWidth="9.125" defaultRowHeight="14.25"/>
  <cols>
    <col min="1" max="1" width="11" style="1" customWidth="1"/>
    <col min="2" max="16384" width="9.125" style="1"/>
  </cols>
  <sheetData>
    <row r="1" spans="1:9" ht="15">
      <c r="A1" s="16" t="s">
        <v>132</v>
      </c>
      <c r="I1" s="16"/>
    </row>
    <row r="2" spans="1:9">
      <c r="A2" s="1" t="s">
        <v>122</v>
      </c>
    </row>
    <row r="18" spans="1:1">
      <c r="A18" s="9"/>
    </row>
    <row r="19" spans="1:1">
      <c r="A19" s="9" t="s">
        <v>74</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rightToLeft="1" zoomScale="160" zoomScaleNormal="160" workbookViewId="0">
      <selection activeCell="C15" sqref="C15"/>
    </sheetView>
  </sheetViews>
  <sheetFormatPr defaultColWidth="9.125" defaultRowHeight="14.25"/>
  <cols>
    <col min="1" max="1" width="30.625" style="1" bestFit="1" customWidth="1"/>
    <col min="2" max="2" width="12.625" style="1" bestFit="1" customWidth="1"/>
    <col min="3" max="16384" width="9.125" style="1"/>
  </cols>
  <sheetData>
    <row r="1" spans="1:2" ht="29.25">
      <c r="A1" s="106" t="s">
        <v>26</v>
      </c>
      <c r="B1" s="153" t="s">
        <v>171</v>
      </c>
    </row>
    <row r="2" spans="1:2">
      <c r="A2" s="116" t="s">
        <v>65</v>
      </c>
      <c r="B2" s="121">
        <v>89.727999999999994</v>
      </c>
    </row>
    <row r="3" spans="1:2">
      <c r="A3" s="116" t="s">
        <v>66</v>
      </c>
      <c r="B3" s="122">
        <v>1941.402</v>
      </c>
    </row>
    <row r="4" spans="1:2">
      <c r="A4" s="116" t="s">
        <v>27</v>
      </c>
      <c r="B4" s="122">
        <v>1348.8520000000001</v>
      </c>
    </row>
    <row r="5" spans="1:2">
      <c r="A5" s="120" t="s">
        <v>60</v>
      </c>
      <c r="B5" s="124">
        <v>4707</v>
      </c>
    </row>
    <row r="7" spans="1:2">
      <c r="A7" s="77"/>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rightToLeft="1" zoomScale="115" zoomScaleNormal="115" workbookViewId="0">
      <selection activeCell="I22" sqref="I22"/>
    </sheetView>
  </sheetViews>
  <sheetFormatPr defaultColWidth="9" defaultRowHeight="14.25"/>
  <cols>
    <col min="1" max="16384" width="9" style="1"/>
  </cols>
  <sheetData>
    <row r="1" spans="1:1" ht="15">
      <c r="A1" s="16" t="s">
        <v>118</v>
      </c>
    </row>
    <row r="2" spans="1:1">
      <c r="A2" s="14">
        <v>2024</v>
      </c>
    </row>
    <row r="15" spans="1:1">
      <c r="A15" s="9" t="s">
        <v>74</v>
      </c>
    </row>
    <row r="16" spans="1:1">
      <c r="A16" s="77"/>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rightToLeft="1" zoomScale="145" zoomScaleNormal="145" workbookViewId="0">
      <pane xSplit="1" ySplit="1" topLeftCell="K2" activePane="bottomRight" state="frozen"/>
      <selection pane="topRight" activeCell="B1" sqref="B1"/>
      <selection pane="bottomLeft" activeCell="A2" sqref="A2"/>
      <selection pane="bottomRight" activeCell="Q23" sqref="Q23"/>
    </sheetView>
  </sheetViews>
  <sheetFormatPr defaultColWidth="9.125" defaultRowHeight="14.25"/>
  <cols>
    <col min="1" max="1" width="30.375" style="1" bestFit="1" customWidth="1"/>
    <col min="2" max="8" width="9.125" style="1"/>
    <col min="9" max="9" width="9" style="1"/>
    <col min="10" max="10" width="9.125" style="1"/>
    <col min="11" max="11" width="9.375" style="1" bestFit="1" customWidth="1"/>
    <col min="12" max="16384" width="9.125" style="1"/>
  </cols>
  <sheetData>
    <row r="1" spans="1:14" ht="15">
      <c r="A1" s="79" t="s">
        <v>20</v>
      </c>
      <c r="B1" s="80" t="s">
        <v>1</v>
      </c>
      <c r="C1" s="80" t="s">
        <v>2</v>
      </c>
      <c r="D1" s="80" t="s">
        <v>3</v>
      </c>
      <c r="E1" s="80" t="s">
        <v>4</v>
      </c>
      <c r="F1" s="80" t="s">
        <v>10</v>
      </c>
      <c r="G1" s="80" t="s">
        <v>5</v>
      </c>
      <c r="H1" s="80" t="s">
        <v>11</v>
      </c>
      <c r="I1" s="80" t="s">
        <v>80</v>
      </c>
      <c r="J1" s="80" t="s">
        <v>81</v>
      </c>
      <c r="K1" s="81" t="s">
        <v>76</v>
      </c>
      <c r="L1" s="80" t="s">
        <v>106</v>
      </c>
      <c r="M1" s="80" t="s">
        <v>171</v>
      </c>
    </row>
    <row r="2" spans="1:14">
      <c r="A2" s="82" t="s">
        <v>22</v>
      </c>
      <c r="B2" s="18">
        <v>313844.02100000001</v>
      </c>
      <c r="C2" s="18">
        <v>334718.67</v>
      </c>
      <c r="D2" s="18">
        <v>347979.58899999998</v>
      </c>
      <c r="E2" s="18">
        <v>375325.36099999998</v>
      </c>
      <c r="F2" s="18">
        <v>433480.31900000002</v>
      </c>
      <c r="G2" s="18">
        <v>438398.26500000001</v>
      </c>
      <c r="H2" s="18">
        <v>490809.68900000001</v>
      </c>
      <c r="I2" s="18">
        <v>595065.69799999997</v>
      </c>
      <c r="J2" s="18">
        <v>694398.22400000005</v>
      </c>
      <c r="K2" s="78">
        <v>631775.96299999999</v>
      </c>
      <c r="L2" s="143">
        <v>698161.03399999999</v>
      </c>
      <c r="M2" s="143">
        <v>773642.94</v>
      </c>
    </row>
    <row r="3" spans="1:14">
      <c r="A3" s="82" t="s">
        <v>6</v>
      </c>
      <c r="B3" s="18">
        <v>77745.084000000003</v>
      </c>
      <c r="C3" s="18">
        <v>79010.985000000001</v>
      </c>
      <c r="D3" s="18">
        <v>84695.311000000002</v>
      </c>
      <c r="E3" s="18">
        <v>94632.854000000007</v>
      </c>
      <c r="F3" s="18">
        <v>101540.18</v>
      </c>
      <c r="G3" s="18">
        <v>104878.863</v>
      </c>
      <c r="H3" s="18">
        <v>105096.584</v>
      </c>
      <c r="I3" s="18">
        <v>100539.469</v>
      </c>
      <c r="J3" s="18">
        <v>99382.016000000003</v>
      </c>
      <c r="K3" s="78">
        <v>102062.56</v>
      </c>
      <c r="L3" s="142">
        <v>105966.053</v>
      </c>
      <c r="M3" s="142">
        <v>114824.97100000001</v>
      </c>
    </row>
    <row r="4" spans="1:14">
      <c r="A4" s="82" t="s">
        <v>21</v>
      </c>
      <c r="B4" s="18">
        <v>95519.668000000005</v>
      </c>
      <c r="C4" s="18">
        <v>106173.258</v>
      </c>
      <c r="D4" s="18">
        <v>114080.897</v>
      </c>
      <c r="E4" s="18">
        <v>119148.01</v>
      </c>
      <c r="F4" s="18">
        <v>142990.21</v>
      </c>
      <c r="G4" s="18">
        <v>141704.212</v>
      </c>
      <c r="H4" s="18">
        <v>171245.432</v>
      </c>
      <c r="I4" s="18">
        <v>217815.69899999999</v>
      </c>
      <c r="J4" s="18">
        <v>254010.73300000001</v>
      </c>
      <c r="K4" s="78">
        <v>202545.889</v>
      </c>
      <c r="L4" s="142">
        <v>237058.253</v>
      </c>
      <c r="M4" s="142">
        <v>284503.64399999997</v>
      </c>
    </row>
    <row r="5" spans="1:14">
      <c r="A5" s="82" t="s">
        <v>17</v>
      </c>
      <c r="B5" s="18">
        <v>58789.510999999999</v>
      </c>
      <c r="C5" s="18">
        <v>63433.259000000005</v>
      </c>
      <c r="D5" s="18">
        <v>58628.597000000002</v>
      </c>
      <c r="E5" s="18">
        <v>63097.726000000002</v>
      </c>
      <c r="F5" s="18">
        <v>75938.436000000002</v>
      </c>
      <c r="G5" s="18">
        <v>76535.740999999995</v>
      </c>
      <c r="H5" s="18">
        <v>88453.471000000005</v>
      </c>
      <c r="I5" s="18">
        <f>I8+I9</f>
        <v>103413.477</v>
      </c>
      <c r="J5" s="18">
        <f>J8+J9</f>
        <v>128012.99400000001</v>
      </c>
      <c r="K5" s="78">
        <f>K8+K9</f>
        <v>132949.59299999999</v>
      </c>
      <c r="L5" s="18">
        <f>L8+L9</f>
        <v>150442.77499999999</v>
      </c>
      <c r="M5" s="18">
        <f>M8+M9</f>
        <v>159744.30100000001</v>
      </c>
    </row>
    <row r="6" spans="1:14">
      <c r="A6" s="82" t="s">
        <v>9</v>
      </c>
      <c r="B6" s="18">
        <v>81789.758000000002</v>
      </c>
      <c r="C6" s="18">
        <v>86101.168000000005</v>
      </c>
      <c r="D6" s="18">
        <v>90574.784</v>
      </c>
      <c r="E6" s="18">
        <v>98446.770999999993</v>
      </c>
      <c r="F6" s="18">
        <v>113011.493</v>
      </c>
      <c r="G6" s="18">
        <v>115279.44899999999</v>
      </c>
      <c r="H6" s="18">
        <v>126014.202</v>
      </c>
      <c r="I6" s="18">
        <v>173297.05300000001</v>
      </c>
      <c r="J6" s="18">
        <v>212992.481</v>
      </c>
      <c r="K6" s="78">
        <v>194217.921</v>
      </c>
      <c r="L6" s="142">
        <v>204693.95300000001</v>
      </c>
      <c r="M6" s="142">
        <v>214570.024</v>
      </c>
    </row>
    <row r="7" spans="1:14">
      <c r="A7" s="82" t="s">
        <v>19</v>
      </c>
      <c r="B7" s="18" t="e">
        <f>(1/1000)*(B2-#REF!)</f>
        <v>#REF!</v>
      </c>
      <c r="C7" s="18">
        <f t="shared" ref="C7:K7" si="0">(1/1000)*(C2-B2)</f>
        <v>20.874648999999977</v>
      </c>
      <c r="D7" s="18">
        <f t="shared" si="0"/>
        <v>13.260918999999994</v>
      </c>
      <c r="E7" s="18">
        <f t="shared" si="0"/>
        <v>27.345771999999997</v>
      </c>
      <c r="F7" s="18">
        <f t="shared" si="0"/>
        <v>58.154958000000043</v>
      </c>
      <c r="G7" s="18">
        <f t="shared" si="0"/>
        <v>4.9179459999999962</v>
      </c>
      <c r="H7" s="18">
        <f t="shared" si="0"/>
        <v>52.411423999999997</v>
      </c>
      <c r="I7" s="18">
        <f t="shared" si="0"/>
        <v>104.25600899999996</v>
      </c>
      <c r="J7" s="18">
        <f t="shared" si="0"/>
        <v>99.332526000000072</v>
      </c>
      <c r="K7" s="78">
        <f t="shared" si="0"/>
        <v>-62.622261000000059</v>
      </c>
      <c r="L7" s="18">
        <v>66.385000000000005</v>
      </c>
      <c r="M7" s="18">
        <f>(M2-L2)/1000</f>
        <v>75.481905999999952</v>
      </c>
    </row>
    <row r="8" spans="1:14">
      <c r="A8" s="82" t="s">
        <v>8</v>
      </c>
      <c r="B8" s="83">
        <v>58792</v>
      </c>
      <c r="C8" s="83">
        <v>63660.836000000003</v>
      </c>
      <c r="D8" s="83">
        <v>59258.457000000002</v>
      </c>
      <c r="E8" s="83">
        <v>63662.906000000003</v>
      </c>
      <c r="F8" s="83">
        <v>76441.010999999999</v>
      </c>
      <c r="G8" s="83">
        <v>77897.604999999996</v>
      </c>
      <c r="H8" s="83">
        <v>88287.206000000006</v>
      </c>
      <c r="I8" s="83">
        <v>101978.024</v>
      </c>
      <c r="J8" s="83">
        <v>126298.60400000001</v>
      </c>
      <c r="K8" s="84">
        <v>136277.12299999999</v>
      </c>
      <c r="L8" s="84">
        <v>147468.807</v>
      </c>
      <c r="M8" s="84">
        <v>162077.44</v>
      </c>
    </row>
    <row r="9" spans="1:14">
      <c r="A9" s="85" t="s">
        <v>18</v>
      </c>
      <c r="B9" s="86">
        <v>-2.9769999999999999</v>
      </c>
      <c r="C9" s="86">
        <v>-227.577</v>
      </c>
      <c r="D9" s="86">
        <v>-629.86</v>
      </c>
      <c r="E9" s="86">
        <v>-565.17999999999995</v>
      </c>
      <c r="F9" s="86">
        <v>-502.57499999999999</v>
      </c>
      <c r="G9" s="86">
        <v>-1361.864</v>
      </c>
      <c r="H9" s="86">
        <v>166.26499999999999</v>
      </c>
      <c r="I9" s="86">
        <v>1435.453</v>
      </c>
      <c r="J9" s="86">
        <v>1714.39</v>
      </c>
      <c r="K9" s="87">
        <v>-3327.53</v>
      </c>
      <c r="L9" s="87">
        <v>2973.9679999999998</v>
      </c>
      <c r="M9" s="87">
        <v>-2333.1390000000001</v>
      </c>
    </row>
    <row r="10" spans="1:14">
      <c r="A10" s="136" t="s">
        <v>84</v>
      </c>
      <c r="B10" s="4"/>
      <c r="C10" s="4"/>
      <c r="D10" s="4"/>
      <c r="E10" s="4"/>
      <c r="F10" s="4"/>
      <c r="G10" s="4"/>
      <c r="H10" s="4"/>
      <c r="I10" s="4"/>
      <c r="J10" s="4"/>
      <c r="K10" s="4"/>
    </row>
    <row r="11" spans="1:14" s="4" customFormat="1">
      <c r="A11" s="77"/>
      <c r="N11" s="1"/>
    </row>
    <row r="12" spans="1:14" s="4" customFormat="1">
      <c r="N12" s="1"/>
    </row>
    <row r="13" spans="1:14" s="4" customFormat="1">
      <c r="N13" s="1"/>
    </row>
    <row r="14" spans="1:14" s="4" customFormat="1">
      <c r="G14" s="5"/>
      <c r="H14" s="6"/>
      <c r="I14" s="6"/>
      <c r="J14" s="6"/>
      <c r="N14" s="1"/>
    </row>
    <row r="15" spans="1:14" s="4" customFormat="1">
      <c r="N15" s="1"/>
    </row>
    <row r="16" spans="1:14" s="4" customFormat="1">
      <c r="N16" s="1"/>
    </row>
    <row r="17" s="4" customFormat="1"/>
    <row r="18" s="4" customFormat="1"/>
    <row r="19" s="4" customFormat="1"/>
    <row r="20" s="4" customFormat="1"/>
    <row r="21" s="4" customFormat="1"/>
  </sheetData>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rightToLeft="1" zoomScaleNormal="100" workbookViewId="0">
      <selection activeCell="G24" sqref="G24"/>
    </sheetView>
  </sheetViews>
  <sheetFormatPr defaultColWidth="9" defaultRowHeight="14.25"/>
  <cols>
    <col min="1" max="16384" width="9" style="1"/>
  </cols>
  <sheetData>
    <row r="1" spans="1:1" ht="15">
      <c r="A1" s="15" t="s">
        <v>117</v>
      </c>
    </row>
    <row r="2" spans="1:1">
      <c r="A2" s="14" t="s">
        <v>182</v>
      </c>
    </row>
    <row r="15" spans="1:1">
      <c r="A15" s="9" t="s">
        <v>23</v>
      </c>
    </row>
    <row r="16" spans="1:1">
      <c r="A16" s="77" t="s">
        <v>75</v>
      </c>
    </row>
    <row r="17" spans="1:9">
      <c r="A17" s="77"/>
    </row>
    <row r="20" spans="1:9">
      <c r="D20" s="13"/>
    </row>
    <row r="21" spans="1:9">
      <c r="D21" s="13"/>
    </row>
    <row r="22" spans="1:9">
      <c r="D22" s="13"/>
    </row>
    <row r="23" spans="1:9">
      <c r="D23" s="13"/>
    </row>
    <row r="24" spans="1:9">
      <c r="D24" s="13"/>
    </row>
    <row r="31" spans="1:9" ht="15">
      <c r="I31" s="15"/>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rightToLeft="1" zoomScale="160" zoomScaleNormal="160" workbookViewId="0">
      <pane xSplit="1" ySplit="1" topLeftCell="B2" activePane="bottomRight" state="frozen"/>
      <selection pane="topRight" activeCell="B1" sqref="B1"/>
      <selection pane="bottomLeft" activeCell="A2" sqref="A2"/>
      <selection pane="bottomRight" activeCell="I17" sqref="I17"/>
    </sheetView>
  </sheetViews>
  <sheetFormatPr defaultRowHeight="14.25"/>
  <cols>
    <col min="1" max="1" width="14.125" bestFit="1" customWidth="1"/>
    <col min="13" max="14" width="14" customWidth="1"/>
    <col min="16" max="16" width="11.875" bestFit="1" customWidth="1"/>
    <col min="23" max="23" width="10" bestFit="1" customWidth="1"/>
  </cols>
  <sheetData>
    <row r="1" spans="1:23" ht="15">
      <c r="A1" t="s">
        <v>82</v>
      </c>
      <c r="B1" s="93" t="s">
        <v>0</v>
      </c>
      <c r="C1" s="93" t="s">
        <v>1</v>
      </c>
      <c r="D1" s="93" t="s">
        <v>2</v>
      </c>
      <c r="E1" s="93" t="s">
        <v>3</v>
      </c>
      <c r="F1" s="93" t="s">
        <v>4</v>
      </c>
      <c r="G1" s="93" t="s">
        <v>10</v>
      </c>
      <c r="H1" s="93" t="s">
        <v>5</v>
      </c>
      <c r="I1" s="93" t="s">
        <v>11</v>
      </c>
      <c r="J1" s="93" t="s">
        <v>80</v>
      </c>
      <c r="K1" s="93" t="s">
        <v>81</v>
      </c>
      <c r="L1" s="94" t="s">
        <v>76</v>
      </c>
      <c r="M1" s="166" t="s">
        <v>106</v>
      </c>
      <c r="N1" s="166" t="s">
        <v>171</v>
      </c>
    </row>
    <row r="2" spans="1:23">
      <c r="A2" s="11" t="s">
        <v>91</v>
      </c>
      <c r="B2" s="10">
        <v>6884.7619999999997</v>
      </c>
      <c r="C2" s="10">
        <v>21137.008999999998</v>
      </c>
      <c r="D2" s="10">
        <v>26594.748</v>
      </c>
      <c r="E2" s="10">
        <v>23658.662</v>
      </c>
      <c r="F2" s="10">
        <v>27428.199000000001</v>
      </c>
      <c r="G2" s="10">
        <v>28375.493999999999</v>
      </c>
      <c r="H2" s="10">
        <v>19613.365000000002</v>
      </c>
      <c r="I2" s="10">
        <v>26270.43</v>
      </c>
      <c r="J2" s="10">
        <v>65192.438000000002</v>
      </c>
      <c r="K2" s="10">
        <v>77578.557000000001</v>
      </c>
      <c r="L2" s="89">
        <v>43057.875999999997</v>
      </c>
      <c r="M2" s="147">
        <v>28514.254000000001</v>
      </c>
      <c r="N2" s="191">
        <v>46696.593000000001</v>
      </c>
      <c r="P2" s="206">
        <f>MAX(Table2[[2012]:[2024]])</f>
        <v>104256.00899999996</v>
      </c>
      <c r="W2" s="171"/>
    </row>
    <row r="3" spans="1:23">
      <c r="A3" s="11" t="s">
        <v>12</v>
      </c>
      <c r="B3" s="10">
        <v>7983.3180000000002</v>
      </c>
      <c r="C3" s="10">
        <v>10900.181</v>
      </c>
      <c r="D3" s="10">
        <v>2072.2930000000001</v>
      </c>
      <c r="E3" s="10">
        <v>-862.35400000000004</v>
      </c>
      <c r="F3" s="10">
        <v>5826.8249999999998</v>
      </c>
      <c r="G3" s="10">
        <v>18978.13</v>
      </c>
      <c r="H3" s="10">
        <v>-8992.9130000000005</v>
      </c>
      <c r="I3" s="10">
        <v>31120.391</v>
      </c>
      <c r="J3" s="10">
        <v>32807.021000000001</v>
      </c>
      <c r="K3" s="10">
        <v>33250.461000000003</v>
      </c>
      <c r="L3" s="89">
        <v>-76128.042000000001</v>
      </c>
      <c r="M3" s="147">
        <v>32485.593000000001</v>
      </c>
      <c r="N3" s="190">
        <v>39880.805999999997</v>
      </c>
      <c r="P3" s="206">
        <f>MIN(Table2[[2012]:[2024]])</f>
        <v>-76128.042000000001</v>
      </c>
    </row>
    <row r="4" spans="1:23">
      <c r="A4" s="11" t="s">
        <v>13</v>
      </c>
      <c r="B4" s="10">
        <v>1518.8920000000001</v>
      </c>
      <c r="C4" s="10">
        <v>1685.825</v>
      </c>
      <c r="D4" s="10">
        <v>-7481.04</v>
      </c>
      <c r="E4" s="10">
        <v>-5824.6210000000001</v>
      </c>
      <c r="F4" s="10">
        <v>-2542.125</v>
      </c>
      <c r="G4" s="10">
        <v>9273.0069999999996</v>
      </c>
      <c r="H4" s="10">
        <v>-3856.6</v>
      </c>
      <c r="I4" s="10">
        <v>1487.9970000000001</v>
      </c>
      <c r="J4" s="10">
        <v>10642.536</v>
      </c>
      <c r="K4" s="10">
        <v>-6536.1970000000001</v>
      </c>
      <c r="L4" s="89">
        <v>-13223.962</v>
      </c>
      <c r="M4" s="147">
        <v>2789.0169999999998</v>
      </c>
      <c r="N4" s="190">
        <v>-6958.5190000000002</v>
      </c>
      <c r="P4" s="163"/>
      <c r="W4" s="63"/>
    </row>
    <row r="5" spans="1:23">
      <c r="A5" s="11" t="s">
        <v>24</v>
      </c>
      <c r="B5" s="10">
        <v>-5231.1440000000202</v>
      </c>
      <c r="C5" s="10">
        <v>2336.0010000000075</v>
      </c>
      <c r="D5" s="10">
        <v>-311.35200000002442</v>
      </c>
      <c r="E5" s="10">
        <v>-3710.7680000000073</v>
      </c>
      <c r="F5" s="10">
        <v>-3367.127000000004</v>
      </c>
      <c r="G5" s="10">
        <v>1528.3270000000448</v>
      </c>
      <c r="H5" s="10">
        <v>-1845.9060000000063</v>
      </c>
      <c r="I5" s="10">
        <v>-6467.3940000000039</v>
      </c>
      <c r="J5" s="10">
        <f>J6-J4-J3-J2</f>
        <v>-4385.9860000000335</v>
      </c>
      <c r="K5" s="10">
        <f>K6-K4-K3-K2</f>
        <v>-4960.2949999999255</v>
      </c>
      <c r="L5" s="10">
        <f>L6-L4-L3-L2</f>
        <v>-16328.133000000053</v>
      </c>
      <c r="M5" s="147">
        <f>M6-M4-M3-M2</f>
        <v>2596.2069999999949</v>
      </c>
      <c r="N5" s="147">
        <f>N6-N4-N3-N2</f>
        <v>-4136.9740000000384</v>
      </c>
      <c r="P5" s="163"/>
    </row>
    <row r="6" spans="1:23">
      <c r="A6" s="90" t="s">
        <v>14</v>
      </c>
      <c r="B6" s="91">
        <v>11155.82799999998</v>
      </c>
      <c r="C6" s="91">
        <v>36059.016000000003</v>
      </c>
      <c r="D6" s="91">
        <v>20874.648999999976</v>
      </c>
      <c r="E6" s="91">
        <v>13260.918999999994</v>
      </c>
      <c r="F6" s="91">
        <v>27345.771999999997</v>
      </c>
      <c r="G6" s="91">
        <v>58154.958000000042</v>
      </c>
      <c r="H6" s="91">
        <v>4917.9459999999963</v>
      </c>
      <c r="I6" s="91">
        <v>52411.423999999999</v>
      </c>
      <c r="J6" s="91">
        <v>104256.00899999996</v>
      </c>
      <c r="K6" s="91">
        <v>99332.526000000071</v>
      </c>
      <c r="L6" s="92">
        <v>-62622.261000000057</v>
      </c>
      <c r="M6" s="147">
        <v>66385.070999999996</v>
      </c>
      <c r="N6" s="192">
        <v>75481.905999999959</v>
      </c>
      <c r="P6" s="163"/>
      <c r="U6" s="65"/>
    </row>
    <row r="7" spans="1:23">
      <c r="A7" s="77" t="s">
        <v>97</v>
      </c>
    </row>
    <row r="12" spans="1:23" ht="15">
      <c r="P12" s="168"/>
    </row>
  </sheetData>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rightToLeft="1" zoomScaleNormal="100" workbookViewId="0">
      <selection activeCell="H11" sqref="H11"/>
    </sheetView>
  </sheetViews>
  <sheetFormatPr defaultRowHeight="14.25"/>
  <sheetData>
    <row r="1" spans="1:1" ht="15">
      <c r="A1" s="16" t="s">
        <v>116</v>
      </c>
    </row>
    <row r="2" spans="1:1">
      <c r="A2" s="14" t="s">
        <v>182</v>
      </c>
    </row>
    <row r="15" spans="1:1">
      <c r="A15" s="17" t="s">
        <v>73</v>
      </c>
    </row>
    <row r="16" spans="1:1">
      <c r="A16" s="77"/>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rightToLeft="1" workbookViewId="0">
      <selection activeCell="E11" sqref="E11"/>
    </sheetView>
  </sheetViews>
  <sheetFormatPr defaultRowHeight="14.25"/>
  <cols>
    <col min="1" max="1" width="28.875" bestFit="1" customWidth="1"/>
  </cols>
  <sheetData>
    <row r="1" spans="1:9" ht="15">
      <c r="A1" s="11" t="s">
        <v>91</v>
      </c>
      <c r="B1" s="162">
        <v>2023</v>
      </c>
    </row>
    <row r="2" spans="1:9">
      <c r="A2" s="11" t="s">
        <v>6</v>
      </c>
      <c r="B2" s="165">
        <v>7.1843399999999997</v>
      </c>
      <c r="D2">
        <v>1000</v>
      </c>
      <c r="E2" s="63">
        <f>$D$2*B2/Table2[[#This Row],[2023]]</f>
        <v>0.25195609185497192</v>
      </c>
      <c r="H2" s="11" t="s">
        <v>17</v>
      </c>
      <c r="I2" s="10">
        <v>2068.6419999999998</v>
      </c>
    </row>
    <row r="3" spans="1:9">
      <c r="A3" s="11" t="s">
        <v>21</v>
      </c>
      <c r="B3" s="165">
        <v>4.0342530000000005</v>
      </c>
      <c r="E3" s="63">
        <f>$D$2*B3/'נתונים ג''-9'!$M$2</f>
        <v>0.14148197599698734</v>
      </c>
      <c r="H3" s="164" t="s">
        <v>56</v>
      </c>
      <c r="I3" s="156">
        <v>3403.9850000000001</v>
      </c>
    </row>
    <row r="4" spans="1:9">
      <c r="A4" s="11" t="s">
        <v>17</v>
      </c>
      <c r="B4" s="165">
        <v>5.4726270000000001</v>
      </c>
      <c r="E4" s="63">
        <f>$D$2*B4/'נתונים ג''-9'!$M$2</f>
        <v>0.19192601005798715</v>
      </c>
    </row>
    <row r="5" spans="1:9">
      <c r="A5" s="11" t="s">
        <v>9</v>
      </c>
      <c r="B5" s="165">
        <v>3.2016819999999999</v>
      </c>
      <c r="E5" s="63">
        <f>$D$2*B5/'נתונים ג''-9'!$M$2</f>
        <v>0.11228356175827008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rightToLeft="1" tabSelected="1" zoomScale="115" zoomScaleNormal="115" workbookViewId="0">
      <selection activeCell="B26" sqref="B26"/>
    </sheetView>
  </sheetViews>
  <sheetFormatPr defaultColWidth="9" defaultRowHeight="14.25"/>
  <cols>
    <col min="1" max="16384" width="9" style="1"/>
  </cols>
  <sheetData>
    <row r="1" spans="1:1" ht="15">
      <c r="A1" s="16" t="s">
        <v>99</v>
      </c>
    </row>
    <row r="2" spans="1:1">
      <c r="A2" s="1" t="s">
        <v>181</v>
      </c>
    </row>
    <row r="19" spans="1:9">
      <c r="A19" s="9" t="s">
        <v>74</v>
      </c>
    </row>
    <row r="20" spans="1:9">
      <c r="A20" s="77"/>
    </row>
    <row r="31" spans="1:9" ht="15">
      <c r="I31" s="16"/>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rightToLeft="1" zoomScale="145" zoomScaleNormal="145" workbookViewId="0">
      <selection activeCell="K22" sqref="K22"/>
    </sheetView>
  </sheetViews>
  <sheetFormatPr defaultColWidth="9.125" defaultRowHeight="14.25"/>
  <cols>
    <col min="1" max="1" width="22.875" style="1" bestFit="1" customWidth="1"/>
    <col min="2" max="8" width="9.125" style="1"/>
    <col min="9" max="9" width="9" style="1" customWidth="1"/>
    <col min="10" max="14" width="9.125" style="1"/>
    <col min="15" max="15" width="10.875" style="1" bestFit="1" customWidth="1"/>
    <col min="16" max="16384" width="9.125" style="1"/>
  </cols>
  <sheetData>
    <row r="1" spans="1:16" ht="15">
      <c r="A1" s="79" t="s">
        <v>20</v>
      </c>
      <c r="B1" s="99" t="s">
        <v>1</v>
      </c>
      <c r="C1" s="99" t="s">
        <v>2</v>
      </c>
      <c r="D1" s="99" t="s">
        <v>3</v>
      </c>
      <c r="E1" s="99" t="s">
        <v>4</v>
      </c>
      <c r="F1" s="99" t="s">
        <v>10</v>
      </c>
      <c r="G1" s="99" t="s">
        <v>5</v>
      </c>
      <c r="H1" s="99" t="s">
        <v>11</v>
      </c>
      <c r="I1" s="99" t="s">
        <v>80</v>
      </c>
      <c r="J1" s="99" t="s">
        <v>81</v>
      </c>
      <c r="K1" s="100" t="s">
        <v>76</v>
      </c>
      <c r="L1" s="170" t="s">
        <v>106</v>
      </c>
      <c r="M1" s="218" t="s">
        <v>171</v>
      </c>
    </row>
    <row r="2" spans="1:16" ht="15">
      <c r="A2" s="95" t="s">
        <v>7</v>
      </c>
      <c r="B2" s="7">
        <v>95519.668000000005</v>
      </c>
      <c r="C2" s="7">
        <v>106173.258</v>
      </c>
      <c r="D2" s="7">
        <v>114080.897</v>
      </c>
      <c r="E2" s="7">
        <v>119148.01</v>
      </c>
      <c r="F2" s="7">
        <v>142990.21</v>
      </c>
      <c r="G2" s="7">
        <v>141704.212</v>
      </c>
      <c r="H2" s="7">
        <v>171245.432</v>
      </c>
      <c r="I2" s="7">
        <v>217815.69899999999</v>
      </c>
      <c r="J2" s="7">
        <v>254010.73300000001</v>
      </c>
      <c r="K2" s="97">
        <v>202545.889</v>
      </c>
      <c r="L2" s="97">
        <v>237058.253</v>
      </c>
      <c r="M2" s="193">
        <v>284503.64399999997</v>
      </c>
      <c r="N2" s="3"/>
    </row>
    <row r="3" spans="1:16">
      <c r="A3" s="96" t="s">
        <v>15</v>
      </c>
      <c r="B3" s="8">
        <v>56166.195</v>
      </c>
      <c r="C3" s="8">
        <v>60415.364000000001</v>
      </c>
      <c r="D3" s="8">
        <v>60600.101000000002</v>
      </c>
      <c r="E3" s="8">
        <v>61779.330999999998</v>
      </c>
      <c r="F3" s="8">
        <v>78224.236000000004</v>
      </c>
      <c r="G3" s="8">
        <v>77649.356</v>
      </c>
      <c r="H3" s="8">
        <v>99678.210999999996</v>
      </c>
      <c r="I3" s="8">
        <v>139927.948</v>
      </c>
      <c r="J3" s="8">
        <v>174341.685</v>
      </c>
      <c r="K3" s="98">
        <v>124566.14</v>
      </c>
      <c r="L3" s="103">
        <v>142893.875</v>
      </c>
      <c r="M3" s="194">
        <v>182935.51699999999</v>
      </c>
      <c r="N3" s="3"/>
    </row>
    <row r="4" spans="1:16">
      <c r="A4" s="101" t="s">
        <v>16</v>
      </c>
      <c r="B4" s="102">
        <v>39353.472999999998</v>
      </c>
      <c r="C4" s="102">
        <v>45757.894</v>
      </c>
      <c r="D4" s="102">
        <v>53480.796000000002</v>
      </c>
      <c r="E4" s="102">
        <v>57368.678999999996</v>
      </c>
      <c r="F4" s="102">
        <v>64765.974000000002</v>
      </c>
      <c r="G4" s="102">
        <v>64054.856</v>
      </c>
      <c r="H4" s="102">
        <v>71567.221000000005</v>
      </c>
      <c r="I4" s="102">
        <v>77887.751000000004</v>
      </c>
      <c r="J4" s="102">
        <v>79669.047999999995</v>
      </c>
      <c r="K4" s="103">
        <v>77979.748999999996</v>
      </c>
      <c r="L4" s="103">
        <v>94164.377999999997</v>
      </c>
      <c r="M4" s="194">
        <v>101568.12699999999</v>
      </c>
      <c r="N4" s="3"/>
    </row>
    <row r="6" spans="1:16">
      <c r="A6" s="77" t="s">
        <v>97</v>
      </c>
      <c r="P6" s="2"/>
    </row>
    <row r="7" spans="1:16">
      <c r="D7" s="144"/>
      <c r="E7" s="144"/>
      <c r="F7" s="144"/>
      <c r="G7" s="144"/>
      <c r="H7" s="144"/>
      <c r="P7" s="2"/>
    </row>
    <row r="8" spans="1:16" ht="15">
      <c r="D8" s="145"/>
      <c r="E8" s="145"/>
      <c r="F8" s="145"/>
      <c r="G8" s="145"/>
      <c r="H8" s="145"/>
      <c r="O8" s="168"/>
      <c r="P8" s="2"/>
    </row>
    <row r="9" spans="1:16">
      <c r="D9" s="145"/>
      <c r="E9" s="145"/>
      <c r="F9" s="145"/>
      <c r="G9" s="145"/>
      <c r="H9" s="145"/>
      <c r="O9" s="169"/>
    </row>
  </sheetData>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rightToLeft="1" zoomScale="115" zoomScaleNormal="115" workbookViewId="0">
      <selection activeCell="G20" sqref="G20"/>
    </sheetView>
  </sheetViews>
  <sheetFormatPr defaultColWidth="9" defaultRowHeight="14.25"/>
  <cols>
    <col min="1" max="16384" width="9" style="1"/>
  </cols>
  <sheetData>
    <row r="1" spans="1:1" ht="15">
      <c r="A1" s="16" t="s">
        <v>115</v>
      </c>
    </row>
    <row r="2" spans="1:1">
      <c r="A2" s="14" t="s">
        <v>182</v>
      </c>
    </row>
    <row r="15" spans="1:1">
      <c r="A15" s="17" t="s">
        <v>74</v>
      </c>
    </row>
    <row r="16" spans="1:1">
      <c r="A16" s="77"/>
    </row>
    <row r="31" spans="9:9" ht="15">
      <c r="I31" s="16"/>
    </row>
  </sheetData>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rightToLeft="1" zoomScale="160" zoomScaleNormal="160" workbookViewId="0">
      <selection activeCell="K21" sqref="K21"/>
    </sheetView>
  </sheetViews>
  <sheetFormatPr defaultColWidth="9.125" defaultRowHeight="14.25"/>
  <cols>
    <col min="1" max="1" width="15" style="1" bestFit="1" customWidth="1"/>
    <col min="2" max="2" width="10.125" style="1" customWidth="1"/>
    <col min="3" max="3" width="13.125" style="1" bestFit="1" customWidth="1"/>
    <col min="4" max="4" width="11.625" style="1" bestFit="1" customWidth="1"/>
    <col min="5" max="6" width="7.75" style="1" customWidth="1"/>
    <col min="7" max="10" width="9.125" style="1"/>
    <col min="11" max="11" width="12.625" style="1" bestFit="1" customWidth="1"/>
    <col min="12" max="16384" width="9.125" style="1"/>
  </cols>
  <sheetData>
    <row r="1" spans="1:13" ht="15">
      <c r="A1" s="1" t="s">
        <v>31</v>
      </c>
      <c r="B1" s="20" t="s">
        <v>1</v>
      </c>
      <c r="C1" s="20" t="s">
        <v>2</v>
      </c>
      <c r="D1" s="20" t="s">
        <v>3</v>
      </c>
      <c r="E1" s="20" t="s">
        <v>4</v>
      </c>
      <c r="F1" s="20" t="s">
        <v>10</v>
      </c>
      <c r="G1" s="20" t="s">
        <v>5</v>
      </c>
      <c r="H1" s="20" t="s">
        <v>11</v>
      </c>
      <c r="I1" s="20" t="s">
        <v>80</v>
      </c>
      <c r="J1" s="20" t="s">
        <v>81</v>
      </c>
      <c r="K1" s="88" t="s">
        <v>76</v>
      </c>
      <c r="L1" s="88" t="s">
        <v>106</v>
      </c>
      <c r="M1" s="219" t="s">
        <v>171</v>
      </c>
    </row>
    <row r="2" spans="1:13">
      <c r="A2" s="19" t="s">
        <v>67</v>
      </c>
      <c r="B2" s="21">
        <v>578.92899999999997</v>
      </c>
      <c r="C2" s="21">
        <v>260.995</v>
      </c>
      <c r="D2" s="21">
        <v>-342.91500000000002</v>
      </c>
      <c r="E2" s="21">
        <v>87.816000000000003</v>
      </c>
      <c r="F2" s="21">
        <v>372.54399999999998</v>
      </c>
      <c r="G2" s="21">
        <v>-706.31899999999996</v>
      </c>
      <c r="H2" s="21">
        <v>-60.799000000000007</v>
      </c>
      <c r="I2" s="21">
        <v>1203.751</v>
      </c>
      <c r="J2" s="21">
        <v>2255.69</v>
      </c>
      <c r="K2" s="104">
        <v>52.652000000000001</v>
      </c>
      <c r="L2" s="104">
        <v>-1182.259</v>
      </c>
      <c r="M2" s="196">
        <v>3552.0749999999998</v>
      </c>
    </row>
    <row r="3" spans="1:13">
      <c r="A3" s="19" t="s">
        <v>92</v>
      </c>
      <c r="B3" s="21">
        <v>3213.7939999999999</v>
      </c>
      <c r="C3" s="21">
        <v>520.197</v>
      </c>
      <c r="D3" s="21">
        <v>132.744</v>
      </c>
      <c r="E3" s="21">
        <v>-256.62900000000002</v>
      </c>
      <c r="F3" s="21">
        <v>719.65800000000002</v>
      </c>
      <c r="G3" s="21">
        <v>6214.7359999999999</v>
      </c>
      <c r="H3" s="21">
        <v>2035.8019999999999</v>
      </c>
      <c r="I3" s="21">
        <v>10104.875</v>
      </c>
      <c r="J3" s="21">
        <v>6404.19</v>
      </c>
      <c r="K3" s="104">
        <v>-5842.1289999999999</v>
      </c>
      <c r="L3" s="104">
        <v>-2110.1529999999998</v>
      </c>
      <c r="M3" s="195">
        <v>7123.7039999999997</v>
      </c>
    </row>
    <row r="4" spans="1:13">
      <c r="A4" s="19" t="s">
        <v>68</v>
      </c>
      <c r="B4" s="21">
        <v>2149</v>
      </c>
      <c r="C4" s="21">
        <v>2258</v>
      </c>
      <c r="D4" s="21">
        <v>1719</v>
      </c>
      <c r="E4" s="21">
        <v>-593</v>
      </c>
      <c r="F4" s="21">
        <v>-1244</v>
      </c>
      <c r="G4" s="21">
        <v>1486</v>
      </c>
      <c r="H4" s="21">
        <v>937</v>
      </c>
      <c r="I4" s="21">
        <v>4259.4890000000005</v>
      </c>
      <c r="J4" s="21">
        <v>5666.2990000000009</v>
      </c>
      <c r="K4" s="104">
        <v>-378.33100000000002</v>
      </c>
      <c r="L4" s="104">
        <v>839.26700000000005</v>
      </c>
      <c r="M4" s="195">
        <v>5520.29</v>
      </c>
    </row>
    <row r="5" spans="1:13">
      <c r="A5" s="19" t="s">
        <v>25</v>
      </c>
      <c r="B5" s="21">
        <v>-1.7139999999999418</v>
      </c>
      <c r="C5" s="21">
        <v>14.621999999999844</v>
      </c>
      <c r="D5" s="21">
        <v>12.940000000000055</v>
      </c>
      <c r="E5" s="21">
        <v>7.95799999999997</v>
      </c>
      <c r="F5" s="21">
        <v>-11.695999999999913</v>
      </c>
      <c r="G5" s="21">
        <v>8.0180000000009386</v>
      </c>
      <c r="H5" s="21">
        <v>3.7309999999999945</v>
      </c>
      <c r="I5" s="21">
        <v>63.82799999999861</v>
      </c>
      <c r="J5" s="21">
        <v>-149.23200000000088</v>
      </c>
      <c r="K5" s="104">
        <v>239.96699999999953</v>
      </c>
      <c r="L5" s="104">
        <v>62.41199999999958</v>
      </c>
      <c r="M5" s="195">
        <v>109.15899999999874</v>
      </c>
    </row>
    <row r="6" spans="1:13">
      <c r="A6" s="76" t="s">
        <v>93</v>
      </c>
      <c r="B6" s="21">
        <v>5940.009</v>
      </c>
      <c r="C6" s="21">
        <v>3053.8139999999999</v>
      </c>
      <c r="D6" s="21">
        <v>1521.769</v>
      </c>
      <c r="E6" s="21">
        <v>-753.85500000000002</v>
      </c>
      <c r="F6" s="21">
        <v>-163.494</v>
      </c>
      <c r="G6" s="21">
        <v>7002.4350000000004</v>
      </c>
      <c r="H6" s="21">
        <v>2915.7339999999999</v>
      </c>
      <c r="I6" s="21">
        <v>15631.942999999999</v>
      </c>
      <c r="J6" s="21">
        <v>14176.947</v>
      </c>
      <c r="K6" s="104">
        <v>-5927.8410000000003</v>
      </c>
      <c r="L6" s="104">
        <v>-2390.7330000000002</v>
      </c>
      <c r="M6" s="197">
        <v>16305.227999999999</v>
      </c>
    </row>
    <row r="8" spans="1:13">
      <c r="C8" s="3"/>
      <c r="D8" s="3"/>
      <c r="E8" s="3"/>
      <c r="F8" s="3"/>
      <c r="G8" s="3"/>
      <c r="H8" s="3"/>
      <c r="I8" s="3"/>
      <c r="J8" s="3"/>
      <c r="K8" s="3"/>
      <c r="L8" s="3"/>
      <c r="M8" s="3"/>
    </row>
    <row r="10" spans="1:13">
      <c r="A10" s="77"/>
      <c r="L10" s="3"/>
      <c r="M10" s="3"/>
    </row>
    <row r="11" spans="1:13">
      <c r="L11" s="3"/>
      <c r="M11" s="3"/>
    </row>
    <row r="12" spans="1:13">
      <c r="L12" s="3"/>
      <c r="M12" s="3"/>
    </row>
    <row r="13" spans="1:13">
      <c r="L13" s="3"/>
      <c r="M13" s="3"/>
    </row>
    <row r="21" spans="2:13">
      <c r="B21" s="3"/>
      <c r="C21" s="3"/>
      <c r="D21" s="3"/>
      <c r="E21" s="3"/>
      <c r="F21" s="3"/>
      <c r="G21" s="3"/>
      <c r="H21" s="3"/>
      <c r="I21" s="3"/>
      <c r="J21" s="3"/>
      <c r="K21" s="3"/>
      <c r="L21" s="3"/>
      <c r="M21" s="3"/>
    </row>
    <row r="22" spans="2:13">
      <c r="B22" s="3"/>
      <c r="C22" s="3"/>
      <c r="D22" s="3"/>
      <c r="E22" s="3"/>
      <c r="F22" s="3"/>
      <c r="G22" s="3"/>
      <c r="H22" s="3"/>
      <c r="I22" s="3"/>
      <c r="J22" s="3"/>
      <c r="K22" s="3"/>
      <c r="L22" s="3"/>
      <c r="M22" s="3"/>
    </row>
    <row r="23" spans="2:13">
      <c r="B23" s="3"/>
      <c r="C23" s="3"/>
      <c r="D23" s="3"/>
      <c r="E23" s="3"/>
      <c r="F23" s="3"/>
      <c r="G23" s="3"/>
      <c r="H23" s="3"/>
      <c r="I23" s="3"/>
      <c r="J23" s="3"/>
      <c r="K23" s="3"/>
      <c r="L23" s="3"/>
      <c r="M23" s="3"/>
    </row>
    <row r="24" spans="2:13">
      <c r="B24" s="3"/>
      <c r="C24" s="3"/>
      <c r="D24" s="3"/>
      <c r="E24" s="3"/>
      <c r="F24" s="3"/>
      <c r="G24" s="3"/>
      <c r="H24" s="3"/>
      <c r="I24" s="3"/>
      <c r="J24" s="3"/>
      <c r="K24" s="3"/>
      <c r="L24" s="3"/>
      <c r="M24" s="3"/>
    </row>
    <row r="25" spans="2:13">
      <c r="B25" s="3"/>
      <c r="C25" s="3"/>
      <c r="D25" s="3"/>
      <c r="E25" s="3"/>
      <c r="F25" s="3"/>
      <c r="G25" s="3"/>
      <c r="H25" s="3"/>
      <c r="I25" s="3"/>
      <c r="J25" s="3"/>
      <c r="K25" s="3"/>
      <c r="L25" s="3"/>
      <c r="M25" s="3"/>
    </row>
  </sheetData>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rightToLeft="1" zoomScaleNormal="100" workbookViewId="0">
      <selection activeCell="C24" sqref="C24"/>
    </sheetView>
  </sheetViews>
  <sheetFormatPr defaultColWidth="9" defaultRowHeight="14.25"/>
  <cols>
    <col min="1" max="1" width="9" style="1" customWidth="1"/>
    <col min="2" max="16384" width="9" style="1"/>
  </cols>
  <sheetData>
    <row r="1" spans="1:11" ht="15">
      <c r="A1" s="16" t="s">
        <v>135</v>
      </c>
      <c r="K1" s="16"/>
    </row>
    <row r="2" spans="1:11">
      <c r="A2" s="14" t="s">
        <v>182</v>
      </c>
      <c r="K2" s="14"/>
    </row>
    <row r="16" spans="1:11">
      <c r="A16" s="9" t="s">
        <v>74</v>
      </c>
    </row>
    <row r="17" spans="1:9">
      <c r="A17" s="77"/>
    </row>
    <row r="31" spans="1:9" ht="15">
      <c r="I31" s="16"/>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rightToLeft="1" zoomScale="160" zoomScaleNormal="160" workbookViewId="0">
      <selection activeCell="L21" sqref="L21"/>
    </sheetView>
  </sheetViews>
  <sheetFormatPr defaultColWidth="9.125" defaultRowHeight="14.25"/>
  <cols>
    <col min="1" max="1" width="15" style="1" bestFit="1" customWidth="1"/>
    <col min="2" max="2" width="10.125" style="1" customWidth="1"/>
    <col min="3" max="3" width="13.125" style="1" bestFit="1" customWidth="1"/>
    <col min="4" max="4" width="11.625" style="1" bestFit="1" customWidth="1"/>
    <col min="5" max="6" width="7.75" style="1" customWidth="1"/>
    <col min="7" max="10" width="9.125" style="1"/>
    <col min="11" max="11" width="12.625" style="1" bestFit="1" customWidth="1"/>
    <col min="12" max="16384" width="9.125" style="1"/>
  </cols>
  <sheetData>
    <row r="1" spans="1:13" ht="15">
      <c r="A1" s="1" t="s">
        <v>54</v>
      </c>
      <c r="B1" s="20" t="s">
        <v>1</v>
      </c>
      <c r="C1" s="20" t="s">
        <v>2</v>
      </c>
      <c r="D1" s="20" t="s">
        <v>3</v>
      </c>
      <c r="E1" s="20" t="s">
        <v>4</v>
      </c>
      <c r="F1" s="20" t="s">
        <v>10</v>
      </c>
      <c r="G1" s="20" t="s">
        <v>5</v>
      </c>
      <c r="H1" s="20" t="s">
        <v>11</v>
      </c>
      <c r="I1" s="20" t="s">
        <v>80</v>
      </c>
      <c r="J1" s="20" t="s">
        <v>81</v>
      </c>
      <c r="K1" s="88" t="s">
        <v>76</v>
      </c>
      <c r="L1" s="88" t="s">
        <v>106</v>
      </c>
      <c r="M1" s="219" t="s">
        <v>171</v>
      </c>
    </row>
    <row r="2" spans="1:13">
      <c r="A2" s="19" t="s">
        <v>67</v>
      </c>
      <c r="B2" s="21">
        <v>-77.721999999999994</v>
      </c>
      <c r="C2" s="21">
        <v>-324.96999999999997</v>
      </c>
      <c r="D2" s="21">
        <v>1001.975</v>
      </c>
      <c r="E2" s="21">
        <v>-326.51400000000001</v>
      </c>
      <c r="F2" s="21">
        <v>-131.74600000000001</v>
      </c>
      <c r="G2" s="21">
        <v>-1388.288</v>
      </c>
      <c r="H2" s="21">
        <v>-1100.77</v>
      </c>
      <c r="I2" s="21">
        <v>1420.4839999999999</v>
      </c>
      <c r="J2" s="21">
        <v>-1014.7220000000001</v>
      </c>
      <c r="K2" s="104">
        <v>2699.201</v>
      </c>
      <c r="L2" s="104">
        <v>683.32100000000003</v>
      </c>
      <c r="M2" s="196">
        <v>5383.2669999999998</v>
      </c>
    </row>
    <row r="3" spans="1:13">
      <c r="A3" s="19" t="s">
        <v>92</v>
      </c>
      <c r="B3" s="21">
        <v>1324.704</v>
      </c>
      <c r="C3" s="21">
        <v>2809.46</v>
      </c>
      <c r="D3" s="21">
        <v>2455.3960000000002</v>
      </c>
      <c r="E3" s="21">
        <v>732.97199999999998</v>
      </c>
      <c r="F3" s="21">
        <v>-799.77499999999998</v>
      </c>
      <c r="G3" s="21">
        <v>1467.105</v>
      </c>
      <c r="H3" s="21">
        <v>406.96100000000001</v>
      </c>
      <c r="I3" s="21">
        <v>637.39300000000003</v>
      </c>
      <c r="J3" s="21">
        <v>-2225.9780000000001</v>
      </c>
      <c r="K3" s="104">
        <v>459.51499999999999</v>
      </c>
      <c r="L3" s="104">
        <v>2579.7950000000001</v>
      </c>
      <c r="M3" s="195">
        <v>-2651.3580000000002</v>
      </c>
    </row>
    <row r="4" spans="1:13">
      <c r="A4" s="19" t="s">
        <v>68</v>
      </c>
      <c r="B4" s="21">
        <v>512.81899999999996</v>
      </c>
      <c r="C4" s="21">
        <v>3098.5699999999997</v>
      </c>
      <c r="D4" s="21">
        <v>924.58500000000004</v>
      </c>
      <c r="E4" s="21">
        <v>1020.1669999999999</v>
      </c>
      <c r="F4" s="21">
        <v>3068.0210000000002</v>
      </c>
      <c r="G4" s="21">
        <v>1690.694</v>
      </c>
      <c r="H4" s="21">
        <v>1255.252</v>
      </c>
      <c r="I4" s="21">
        <v>-2920.7459999999996</v>
      </c>
      <c r="J4" s="21">
        <v>-2311.8960000000002</v>
      </c>
      <c r="K4" s="104">
        <v>279.36</v>
      </c>
      <c r="L4" s="104">
        <v>2880.4469999999997</v>
      </c>
      <c r="M4" s="195">
        <v>2971.9409999999998</v>
      </c>
    </row>
    <row r="5" spans="1:13">
      <c r="A5" s="19" t="s">
        <v>25</v>
      </c>
      <c r="B5" s="21">
        <v>1625.5370000000007</v>
      </c>
      <c r="C5" s="21">
        <v>1674.7020000000002</v>
      </c>
      <c r="D5" s="21">
        <v>3922.1839999999984</v>
      </c>
      <c r="E5" s="21">
        <v>941.86600000000021</v>
      </c>
      <c r="F5" s="21">
        <v>2359.4629999999993</v>
      </c>
      <c r="G5" s="21">
        <v>-1590.328</v>
      </c>
      <c r="H5" s="21">
        <v>2962.1169999999997</v>
      </c>
      <c r="I5" s="21">
        <v>388.98799999999983</v>
      </c>
      <c r="J5" s="21">
        <v>6884.8379999999997</v>
      </c>
      <c r="K5" s="104">
        <v>588.61200000000008</v>
      </c>
      <c r="L5" s="104">
        <v>4741.1350000000002</v>
      </c>
      <c r="M5" s="195">
        <v>-2363.1769999999997</v>
      </c>
    </row>
    <row r="6" spans="1:13">
      <c r="A6" s="76" t="s">
        <v>94</v>
      </c>
      <c r="B6" s="21">
        <v>3385.3380000000002</v>
      </c>
      <c r="C6" s="21">
        <v>7257.7619999999997</v>
      </c>
      <c r="D6" s="21">
        <v>8304.14</v>
      </c>
      <c r="E6" s="21">
        <v>2368.491</v>
      </c>
      <c r="F6" s="21">
        <v>4495.9629999999997</v>
      </c>
      <c r="G6" s="21">
        <v>179.18299999999999</v>
      </c>
      <c r="H6" s="21">
        <v>3523.56</v>
      </c>
      <c r="I6" s="21">
        <v>-473.88099999999997</v>
      </c>
      <c r="J6" s="21">
        <v>1332.242</v>
      </c>
      <c r="K6" s="104">
        <v>4026.6880000000001</v>
      </c>
      <c r="L6" s="104">
        <v>10884.698</v>
      </c>
      <c r="M6" s="197">
        <v>3340.6729999999998</v>
      </c>
    </row>
    <row r="8" spans="1:13">
      <c r="M8" s="247"/>
    </row>
    <row r="9" spans="1:13">
      <c r="A9" s="77" t="s">
        <v>98</v>
      </c>
      <c r="L9" s="3"/>
      <c r="M9" s="3"/>
    </row>
    <row r="10" spans="1:13">
      <c r="L10" s="3"/>
      <c r="M10" s="3"/>
    </row>
    <row r="20" spans="2:13">
      <c r="B20" s="3"/>
      <c r="C20" s="3"/>
      <c r="D20" s="3"/>
      <c r="E20" s="3"/>
      <c r="F20" s="3"/>
      <c r="G20" s="3"/>
      <c r="H20" s="3"/>
      <c r="I20" s="3"/>
      <c r="J20" s="3"/>
      <c r="K20" s="3"/>
      <c r="L20" s="3"/>
      <c r="M20" s="3"/>
    </row>
    <row r="21" spans="2:13">
      <c r="B21" s="3"/>
      <c r="C21" s="3"/>
      <c r="D21" s="3"/>
      <c r="E21" s="3"/>
      <c r="F21" s="3"/>
      <c r="G21" s="3"/>
      <c r="H21" s="3"/>
      <c r="I21" s="3"/>
      <c r="J21" s="3"/>
      <c r="K21" s="3"/>
      <c r="L21" s="3"/>
      <c r="M21" s="3"/>
    </row>
    <row r="22" spans="2:13">
      <c r="B22" s="3"/>
      <c r="C22" s="3"/>
      <c r="D22" s="3"/>
      <c r="E22" s="3"/>
      <c r="F22" s="3"/>
      <c r="G22" s="3"/>
      <c r="H22" s="3"/>
      <c r="I22" s="3"/>
      <c r="J22" s="3"/>
      <c r="K22" s="3"/>
      <c r="L22" s="3"/>
      <c r="M22" s="3"/>
    </row>
    <row r="23" spans="2:13">
      <c r="B23" s="3"/>
      <c r="C23" s="3"/>
      <c r="D23" s="3"/>
      <c r="E23" s="3"/>
      <c r="F23" s="3"/>
      <c r="G23" s="3"/>
      <c r="H23" s="3"/>
      <c r="I23" s="3"/>
      <c r="J23" s="3"/>
      <c r="K23" s="3"/>
      <c r="L23" s="3"/>
      <c r="M23" s="3"/>
    </row>
    <row r="24" spans="2:13">
      <c r="B24" s="3"/>
      <c r="C24" s="3"/>
      <c r="D24" s="3"/>
      <c r="E24" s="3"/>
      <c r="F24" s="3"/>
      <c r="G24" s="3"/>
      <c r="H24" s="3"/>
      <c r="I24" s="3"/>
      <c r="J24" s="3"/>
      <c r="K24" s="3"/>
      <c r="L24" s="3"/>
      <c r="M24" s="3"/>
    </row>
  </sheetData>
  <pageMargins left="0.7" right="0.7" top="0.75" bottom="0.75" header="0.3" footer="0.3"/>
  <pageSetup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rightToLeft="1" zoomScaleNormal="100" workbookViewId="0">
      <selection activeCell="G14" sqref="G14"/>
    </sheetView>
  </sheetViews>
  <sheetFormatPr defaultColWidth="9" defaultRowHeight="14.25"/>
  <cols>
    <col min="1" max="1" width="9" style="1" customWidth="1"/>
    <col min="2" max="16384" width="9" style="1"/>
  </cols>
  <sheetData>
    <row r="1" spans="1:11" ht="15">
      <c r="A1" s="16" t="s">
        <v>134</v>
      </c>
      <c r="K1" s="16"/>
    </row>
    <row r="2" spans="1:11">
      <c r="A2" s="14" t="s">
        <v>182</v>
      </c>
      <c r="K2" s="14"/>
    </row>
    <row r="16" spans="1:11">
      <c r="A16" s="9" t="s">
        <v>74</v>
      </c>
    </row>
    <row r="17" spans="1:9">
      <c r="A17" s="77"/>
    </row>
    <row r="31" spans="1:9" ht="15">
      <c r="I31" s="16"/>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rightToLeft="1" zoomScale="220" zoomScaleNormal="220" workbookViewId="0">
      <selection activeCell="B12" sqref="B12:L12"/>
    </sheetView>
  </sheetViews>
  <sheetFormatPr defaultColWidth="9.125" defaultRowHeight="14.25"/>
  <cols>
    <col min="1" max="1" width="30.75" style="1" bestFit="1" customWidth="1"/>
    <col min="2" max="2" width="12.625" style="1" bestFit="1" customWidth="1"/>
    <col min="3" max="3" width="9.125" style="1"/>
    <col min="4" max="4" width="19.75" style="1" customWidth="1"/>
    <col min="5" max="10" width="9.125" style="1"/>
    <col min="11" max="11" width="30" style="1" bestFit="1" customWidth="1"/>
    <col min="12" max="16384" width="9.125" style="1"/>
  </cols>
  <sheetData>
    <row r="1" spans="1:12" ht="15">
      <c r="A1" t="s">
        <v>82</v>
      </c>
      <c r="B1" s="88" t="s">
        <v>171</v>
      </c>
    </row>
    <row r="2" spans="1:12" ht="15">
      <c r="A2" s="11" t="s">
        <v>70</v>
      </c>
      <c r="B2" s="98">
        <v>4472.3459999999995</v>
      </c>
      <c r="C2" s="3"/>
      <c r="D2" s="168"/>
    </row>
    <row r="3" spans="1:12">
      <c r="A3" s="11" t="s">
        <v>71</v>
      </c>
      <c r="B3" s="98">
        <v>2481.9320000000002</v>
      </c>
    </row>
    <row r="4" spans="1:12">
      <c r="A4" s="11" t="s">
        <v>72</v>
      </c>
      <c r="B4" s="98">
        <v>-477</v>
      </c>
    </row>
    <row r="5" spans="1:12">
      <c r="A5" s="90" t="s">
        <v>56</v>
      </c>
      <c r="B5" s="103">
        <v>-3719.6289999999999</v>
      </c>
    </row>
    <row r="7" spans="1:12" ht="15">
      <c r="A7" s="248" t="s">
        <v>82</v>
      </c>
      <c r="B7" s="212" t="s">
        <v>2</v>
      </c>
      <c r="C7" s="212" t="s">
        <v>3</v>
      </c>
      <c r="D7" s="212" t="s">
        <v>4</v>
      </c>
      <c r="E7" s="212" t="s">
        <v>10</v>
      </c>
      <c r="F7" s="212" t="s">
        <v>5</v>
      </c>
      <c r="G7" s="212" t="s">
        <v>11</v>
      </c>
      <c r="H7" s="212" t="s">
        <v>80</v>
      </c>
      <c r="I7" s="212" t="s">
        <v>81</v>
      </c>
      <c r="J7" s="215" t="s">
        <v>76</v>
      </c>
      <c r="K7" s="215" t="s">
        <v>106</v>
      </c>
      <c r="L7" s="249" t="s">
        <v>171</v>
      </c>
    </row>
    <row r="8" spans="1:12">
      <c r="A8" s="11" t="s">
        <v>70</v>
      </c>
      <c r="B8" s="1">
        <v>3329.6570000000002</v>
      </c>
      <c r="C8" s="1">
        <v>2588.1400000000003</v>
      </c>
      <c r="D8" s="1">
        <v>476.34299999999996</v>
      </c>
      <c r="E8" s="1">
        <v>-80.116999999999962</v>
      </c>
      <c r="F8" s="1">
        <v>7681.8410000000003</v>
      </c>
      <c r="G8" s="1">
        <v>2442.7629999999999</v>
      </c>
      <c r="H8" s="1">
        <v>10742.268</v>
      </c>
      <c r="I8" s="1">
        <v>4178.2119999999995</v>
      </c>
      <c r="J8" s="1">
        <v>-5382.6139999999996</v>
      </c>
      <c r="K8" s="1">
        <v>469.64200000000028</v>
      </c>
      <c r="L8" s="1">
        <v>4472.3459999999995</v>
      </c>
    </row>
    <row r="9" spans="1:12">
      <c r="A9" s="11" t="s">
        <v>71</v>
      </c>
      <c r="B9" s="1">
        <v>816.78200000000004</v>
      </c>
      <c r="C9" s="1">
        <v>593.9849999999999</v>
      </c>
      <c r="D9" s="1">
        <v>677.70099999999991</v>
      </c>
      <c r="E9" s="1">
        <v>2051.556</v>
      </c>
      <c r="F9" s="1">
        <v>3201.6279999999997</v>
      </c>
      <c r="G9" s="1">
        <v>4071.7110000000002</v>
      </c>
      <c r="H9" s="1">
        <v>4322.857</v>
      </c>
      <c r="I9" s="1">
        <v>7441.8510000000006</v>
      </c>
      <c r="J9" s="1">
        <v>7608.9449999999997</v>
      </c>
      <c r="K9" s="1">
        <v>5737.9889999999996</v>
      </c>
      <c r="L9" s="1">
        <v>2481.9320000000002</v>
      </c>
    </row>
    <row r="10" spans="1:12">
      <c r="A10" s="11" t="s">
        <v>72</v>
      </c>
      <c r="B10" s="1">
        <v>-247.78900000000002</v>
      </c>
      <c r="C10" s="1">
        <v>953.1110000000001</v>
      </c>
      <c r="D10" s="1">
        <v>345.053</v>
      </c>
      <c r="E10" s="1">
        <v>-915.63300000000004</v>
      </c>
      <c r="F10" s="1">
        <v>1578.693</v>
      </c>
      <c r="G10" s="1">
        <v>-206.34799999999996</v>
      </c>
      <c r="H10" s="1">
        <v>417.69499999999999</v>
      </c>
      <c r="I10" s="1">
        <v>161.45299999999997</v>
      </c>
      <c r="J10" s="1">
        <v>292.63099999999997</v>
      </c>
      <c r="K10" s="1">
        <v>-1006.0939999999999</v>
      </c>
      <c r="L10" s="1">
        <v>-477.00099999999998</v>
      </c>
    </row>
    <row r="11" spans="1:12">
      <c r="A11" s="11" t="s">
        <v>56</v>
      </c>
      <c r="B11" s="1">
        <v>-391.48099999999999</v>
      </c>
      <c r="C11" s="1">
        <v>-318.63400000000001</v>
      </c>
      <c r="D11" s="1">
        <v>-553.29899999999998</v>
      </c>
      <c r="E11" s="1">
        <v>-1354.4079999999999</v>
      </c>
      <c r="F11" s="1">
        <v>61.118000000000002</v>
      </c>
      <c r="G11" s="1">
        <v>-1222.1410000000001</v>
      </c>
      <c r="H11" s="1">
        <v>-1360.9670000000001</v>
      </c>
      <c r="I11" s="1">
        <v>-1513.4659999999999</v>
      </c>
      <c r="J11" s="1">
        <v>21739.954000000002</v>
      </c>
      <c r="K11" s="1">
        <v>4434.3810000000003</v>
      </c>
      <c r="L11" s="1">
        <v>-3719.6289999999999</v>
      </c>
    </row>
    <row r="12" spans="1:12">
      <c r="A12" s="11" t="s">
        <v>177</v>
      </c>
      <c r="B12" s="1">
        <f>B8+B9+B10+B11</f>
        <v>3507.1689999999999</v>
      </c>
      <c r="C12" s="1">
        <f t="shared" ref="C12:L12" si="0">C8+C9+C10+C11</f>
        <v>3816.6019999999999</v>
      </c>
      <c r="D12" s="1">
        <f t="shared" si="0"/>
        <v>945.79799999999977</v>
      </c>
      <c r="E12" s="1">
        <f t="shared" si="0"/>
        <v>-298.60199999999986</v>
      </c>
      <c r="F12" s="1">
        <f t="shared" si="0"/>
        <v>12523.28</v>
      </c>
      <c r="G12" s="1">
        <f t="shared" si="0"/>
        <v>5085.9850000000006</v>
      </c>
      <c r="H12" s="1">
        <f t="shared" si="0"/>
        <v>14121.852999999999</v>
      </c>
      <c r="I12" s="1">
        <f t="shared" si="0"/>
        <v>10268.049999999999</v>
      </c>
      <c r="J12" s="1">
        <f t="shared" si="0"/>
        <v>24258.916000000001</v>
      </c>
      <c r="K12" s="1">
        <f t="shared" si="0"/>
        <v>9635.9179999999997</v>
      </c>
      <c r="L12" s="1">
        <f t="shared" si="0"/>
        <v>2757.6480000000001</v>
      </c>
    </row>
  </sheetData>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rightToLeft="1" zoomScale="130" zoomScaleNormal="130" workbookViewId="0">
      <selection activeCell="D3" sqref="D3"/>
    </sheetView>
  </sheetViews>
  <sheetFormatPr defaultColWidth="9" defaultRowHeight="14.25"/>
  <cols>
    <col min="1" max="16384" width="9" style="1"/>
  </cols>
  <sheetData>
    <row r="1" spans="1:1" ht="15">
      <c r="A1" s="16" t="s">
        <v>130</v>
      </c>
    </row>
    <row r="2" spans="1:1">
      <c r="A2" s="14" t="s">
        <v>178</v>
      </c>
    </row>
    <row r="16" spans="1:1">
      <c r="A16" s="17" t="s">
        <v>69</v>
      </c>
    </row>
    <row r="31" spans="9:9" ht="15">
      <c r="I31" s="16"/>
    </row>
  </sheetData>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rightToLeft="1" zoomScale="130" zoomScaleNormal="130" workbookViewId="0">
      <selection activeCell="F27" sqref="F27"/>
    </sheetView>
  </sheetViews>
  <sheetFormatPr defaultColWidth="9.125" defaultRowHeight="14.25"/>
  <cols>
    <col min="1" max="1" width="15" style="1" bestFit="1" customWidth="1"/>
    <col min="2" max="2" width="10.125" style="1" customWidth="1"/>
    <col min="3" max="3" width="13.125" style="1" bestFit="1" customWidth="1"/>
    <col min="4" max="4" width="11.625" style="1" bestFit="1" customWidth="1"/>
    <col min="5" max="6" width="7.75" style="1" customWidth="1"/>
    <col min="7" max="10" width="9.125" style="1"/>
    <col min="11" max="11" width="12.625" style="1" bestFit="1" customWidth="1"/>
    <col min="12" max="16384" width="9.125" style="1"/>
  </cols>
  <sheetData>
    <row r="1" spans="1:13" ht="15">
      <c r="A1" s="1" t="s">
        <v>136</v>
      </c>
      <c r="B1" s="20" t="s">
        <v>1</v>
      </c>
      <c r="C1" s="20" t="s">
        <v>2</v>
      </c>
      <c r="D1" s="20" t="s">
        <v>3</v>
      </c>
      <c r="E1" s="20" t="s">
        <v>4</v>
      </c>
      <c r="F1" s="20" t="s">
        <v>10</v>
      </c>
      <c r="G1" s="20" t="s">
        <v>5</v>
      </c>
      <c r="H1" s="20" t="s">
        <v>11</v>
      </c>
      <c r="I1" s="20" t="s">
        <v>80</v>
      </c>
      <c r="J1" s="20" t="s">
        <v>81</v>
      </c>
      <c r="K1" s="88" t="s">
        <v>76</v>
      </c>
      <c r="L1" s="88" t="s">
        <v>106</v>
      </c>
      <c r="M1" s="219" t="s">
        <v>171</v>
      </c>
    </row>
    <row r="2" spans="1:13">
      <c r="A2" s="19" t="s">
        <v>6</v>
      </c>
      <c r="B2" s="21">
        <v>-314</v>
      </c>
      <c r="C2" s="21">
        <v>-352</v>
      </c>
      <c r="D2" s="21">
        <v>-293</v>
      </c>
      <c r="E2" s="21">
        <v>-181</v>
      </c>
      <c r="F2" s="21">
        <v>382</v>
      </c>
      <c r="G2" s="21">
        <v>540</v>
      </c>
      <c r="H2" s="21">
        <v>152</v>
      </c>
      <c r="I2" s="21">
        <v>-338</v>
      </c>
      <c r="J2" s="21">
        <v>-722</v>
      </c>
      <c r="K2" s="104">
        <v>138</v>
      </c>
      <c r="L2" s="104">
        <v>366</v>
      </c>
      <c r="M2" s="196">
        <v>804</v>
      </c>
    </row>
    <row r="3" spans="1:13" ht="28.5">
      <c r="A3" s="19" t="s">
        <v>21</v>
      </c>
      <c r="B3" s="21">
        <v>2661.819</v>
      </c>
      <c r="C3" s="21">
        <v>5356.57</v>
      </c>
      <c r="D3" s="21">
        <v>2643.585</v>
      </c>
      <c r="E3" s="21">
        <v>427.16699999999992</v>
      </c>
      <c r="F3" s="21">
        <v>1824.0210000000002</v>
      </c>
      <c r="G3" s="21">
        <v>3176.694</v>
      </c>
      <c r="H3" s="21">
        <v>2192.252</v>
      </c>
      <c r="I3" s="21">
        <v>1338.7430000000008</v>
      </c>
      <c r="J3" s="21">
        <v>3354.4030000000007</v>
      </c>
      <c r="K3" s="104">
        <v>-98.971000000000004</v>
      </c>
      <c r="L3" s="104">
        <v>3719.7139999999999</v>
      </c>
      <c r="M3" s="195">
        <v>8492.2309999999998</v>
      </c>
    </row>
    <row r="4" spans="1:13" ht="28.5">
      <c r="A4" s="19" t="s">
        <v>150</v>
      </c>
      <c r="B4" s="21">
        <v>-523</v>
      </c>
      <c r="C4" s="21">
        <v>-1367</v>
      </c>
      <c r="D4" s="21">
        <v>-1037</v>
      </c>
      <c r="E4" s="21">
        <v>-1324</v>
      </c>
      <c r="F4" s="21">
        <v>-1120</v>
      </c>
      <c r="G4" s="21">
        <v>-1213</v>
      </c>
      <c r="H4" s="21">
        <v>-1496</v>
      </c>
      <c r="I4" s="21">
        <v>-1521</v>
      </c>
      <c r="J4" s="21">
        <v>-1298</v>
      </c>
      <c r="K4" s="104">
        <v>-2143</v>
      </c>
      <c r="L4" s="104">
        <v>2117</v>
      </c>
      <c r="M4" s="195">
        <v>1940</v>
      </c>
    </row>
    <row r="5" spans="1:13" ht="28.5">
      <c r="A5" s="76" t="s">
        <v>137</v>
      </c>
      <c r="B5" s="21">
        <v>1824.819</v>
      </c>
      <c r="C5" s="21">
        <v>3637.5699999999997</v>
      </c>
      <c r="D5" s="21">
        <v>1313.585</v>
      </c>
      <c r="E5" s="21">
        <v>-1077.8330000000001</v>
      </c>
      <c r="F5" s="21">
        <v>1086.0210000000002</v>
      </c>
      <c r="G5" s="21">
        <v>2503.694</v>
      </c>
      <c r="H5" s="21">
        <v>848.25199999999995</v>
      </c>
      <c r="I5" s="21">
        <v>-520.25699999999915</v>
      </c>
      <c r="J5" s="21">
        <v>1334.4030000000007</v>
      </c>
      <c r="K5" s="104">
        <v>-2103.971</v>
      </c>
      <c r="L5" s="104">
        <v>6202.7139999999999</v>
      </c>
      <c r="M5" s="197">
        <v>11236.231</v>
      </c>
    </row>
    <row r="8" spans="1:13">
      <c r="A8" s="77" t="s">
        <v>98</v>
      </c>
      <c r="L8" s="3"/>
      <c r="M8" s="3"/>
    </row>
    <row r="9" spans="1:13">
      <c r="L9" s="3"/>
      <c r="M9" s="3"/>
    </row>
    <row r="14" spans="1:13">
      <c r="B14" s="3"/>
      <c r="C14" s="3"/>
      <c r="D14" s="3"/>
      <c r="E14" s="3"/>
      <c r="F14" s="3"/>
      <c r="G14" s="3"/>
      <c r="H14" s="3"/>
      <c r="I14" s="3"/>
      <c r="J14" s="3"/>
      <c r="K14" s="3"/>
      <c r="L14" s="3"/>
      <c r="M14" s="3"/>
    </row>
    <row r="15" spans="1:13">
      <c r="B15" s="3"/>
      <c r="C15" s="3"/>
      <c r="D15" s="3"/>
      <c r="E15" s="3"/>
      <c r="F15" s="3"/>
      <c r="G15" s="3"/>
      <c r="H15" s="3"/>
      <c r="I15" s="3"/>
      <c r="J15" s="3"/>
      <c r="K15" s="3"/>
      <c r="L15" s="3"/>
      <c r="M15" s="3"/>
    </row>
    <row r="16" spans="1:13">
      <c r="B16" s="3"/>
      <c r="C16" s="3"/>
      <c r="D16" s="3"/>
      <c r="E16" s="3"/>
      <c r="F16" s="3"/>
      <c r="G16" s="3"/>
      <c r="H16" s="3"/>
      <c r="I16" s="3"/>
      <c r="J16" s="3"/>
      <c r="K16" s="3"/>
      <c r="L16" s="3"/>
      <c r="M16" s="3"/>
    </row>
    <row r="17" spans="2:13">
      <c r="B17" s="3"/>
      <c r="C17" s="3"/>
      <c r="D17" s="3"/>
      <c r="E17" s="3"/>
      <c r="F17" s="3"/>
      <c r="G17" s="3"/>
      <c r="H17" s="3"/>
      <c r="I17" s="3"/>
      <c r="J17" s="3"/>
      <c r="K17" s="3"/>
      <c r="L17" s="3"/>
      <c r="M17" s="3"/>
    </row>
    <row r="18" spans="2:13">
      <c r="B18" s="3"/>
      <c r="C18" s="3"/>
      <c r="D18" s="3"/>
      <c r="E18" s="3"/>
      <c r="F18" s="3"/>
      <c r="G18" s="3"/>
      <c r="H18" s="3"/>
      <c r="I18" s="3"/>
      <c r="J18" s="3"/>
      <c r="K18" s="3"/>
      <c r="L18" s="3"/>
      <c r="M18" s="3"/>
    </row>
  </sheetData>
  <pageMargins left="0.7" right="0.7" top="0.75" bottom="0.75" header="0.3" footer="0.3"/>
  <pageSetup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rightToLeft="1" zoomScaleNormal="100" workbookViewId="0">
      <selection activeCell="I15" sqref="I15"/>
    </sheetView>
  </sheetViews>
  <sheetFormatPr defaultColWidth="9" defaultRowHeight="14.25"/>
  <cols>
    <col min="1" max="1" width="9" style="1" customWidth="1"/>
    <col min="2" max="16384" width="9" style="1"/>
  </cols>
  <sheetData>
    <row r="1" spans="1:12" ht="15">
      <c r="A1" s="16" t="s">
        <v>172</v>
      </c>
      <c r="K1" s="16"/>
      <c r="L1" s="16"/>
    </row>
    <row r="2" spans="1:12">
      <c r="A2" s="14" t="s">
        <v>182</v>
      </c>
      <c r="K2" s="14"/>
      <c r="L2" s="14"/>
    </row>
    <row r="16" spans="1:12">
      <c r="A16" s="9" t="s">
        <v>74</v>
      </c>
    </row>
    <row r="17" spans="1:9">
      <c r="A17" s="77" t="s">
        <v>173</v>
      </c>
    </row>
    <row r="31" spans="1:9" ht="15">
      <c r="I31" s="16"/>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rightToLeft="1" zoomScale="115" zoomScaleNormal="115" workbookViewId="0">
      <selection activeCell="F14" sqref="F14"/>
    </sheetView>
  </sheetViews>
  <sheetFormatPr defaultRowHeight="14.25"/>
  <cols>
    <col min="1" max="1" width="12" customWidth="1"/>
    <col min="13" max="13" width="11.375" bestFit="1" customWidth="1"/>
    <col min="14" max="14" width="12.625" bestFit="1" customWidth="1"/>
    <col min="21" max="21" width="11" bestFit="1" customWidth="1"/>
  </cols>
  <sheetData>
    <row r="1" spans="1:22" ht="15">
      <c r="A1" s="112" t="s">
        <v>82</v>
      </c>
      <c r="B1" s="113" t="s">
        <v>0</v>
      </c>
      <c r="C1" s="113" t="s">
        <v>1</v>
      </c>
      <c r="D1" s="113" t="s">
        <v>2</v>
      </c>
      <c r="E1" s="113" t="s">
        <v>3</v>
      </c>
      <c r="F1" s="113" t="s">
        <v>4</v>
      </c>
      <c r="G1" s="113" t="s">
        <v>10</v>
      </c>
      <c r="H1" s="113" t="s">
        <v>5</v>
      </c>
      <c r="I1" s="113" t="s">
        <v>11</v>
      </c>
      <c r="J1" s="114" t="s">
        <v>80</v>
      </c>
      <c r="K1" s="114" t="s">
        <v>81</v>
      </c>
      <c r="L1" s="100" t="s">
        <v>76</v>
      </c>
      <c r="M1" s="100" t="s">
        <v>106</v>
      </c>
      <c r="N1" s="113" t="s">
        <v>171</v>
      </c>
    </row>
    <row r="2" spans="1:22">
      <c r="A2" s="111" t="s">
        <v>91</v>
      </c>
      <c r="B2" s="10">
        <v>2382</v>
      </c>
      <c r="C2" s="10">
        <v>12733</v>
      </c>
      <c r="D2" s="10">
        <v>8776</v>
      </c>
      <c r="E2" s="10">
        <v>8556</v>
      </c>
      <c r="F2" s="10">
        <v>17803</v>
      </c>
      <c r="G2" s="10">
        <v>15779</v>
      </c>
      <c r="H2" s="10">
        <v>19027.845000000001</v>
      </c>
      <c r="I2" s="10">
        <v>21356.983</v>
      </c>
      <c r="J2" s="10">
        <v>40698.873</v>
      </c>
      <c r="K2" s="10">
        <v>58856.885999999999</v>
      </c>
      <c r="L2" s="89">
        <v>23823.042000000001</v>
      </c>
      <c r="M2" s="147">
        <v>7988.826</v>
      </c>
      <c r="N2" s="187">
        <v>26921.918000000001</v>
      </c>
      <c r="P2" s="167"/>
      <c r="Q2" s="63"/>
      <c r="U2" s="171"/>
      <c r="V2" s="63"/>
    </row>
    <row r="3" spans="1:22">
      <c r="A3" s="111" t="s">
        <v>12</v>
      </c>
      <c r="B3" s="10">
        <v>-1371.913</v>
      </c>
      <c r="C3" s="10">
        <v>13859.422</v>
      </c>
      <c r="D3" s="10">
        <v>16304.32</v>
      </c>
      <c r="E3" s="10">
        <v>8282.6830000000009</v>
      </c>
      <c r="F3" s="10">
        <v>-24454.331999999999</v>
      </c>
      <c r="G3" s="10">
        <v>-991.149</v>
      </c>
      <c r="H3" s="10">
        <v>1421.4580000000001</v>
      </c>
      <c r="I3" s="10">
        <v>10529.971</v>
      </c>
      <c r="J3" s="10">
        <v>21118.300999999999</v>
      </c>
      <c r="K3" s="10">
        <v>12190.3</v>
      </c>
      <c r="L3" s="89">
        <v>-65231.180999999997</v>
      </c>
      <c r="M3" s="146">
        <v>13462.384</v>
      </c>
      <c r="N3" s="186">
        <v>44305.955999999998</v>
      </c>
      <c r="O3" s="167"/>
      <c r="P3" s="167"/>
      <c r="Q3" s="63"/>
    </row>
    <row r="4" spans="1:22">
      <c r="A4" s="111" t="s">
        <v>13</v>
      </c>
      <c r="B4" s="10">
        <v>1054.992</v>
      </c>
      <c r="C4" s="10">
        <v>3401.116</v>
      </c>
      <c r="D4" s="10">
        <v>-6255.2049999999999</v>
      </c>
      <c r="E4" s="10">
        <v>-1150.2829999999999</v>
      </c>
      <c r="F4" s="10">
        <v>75.483000000000004</v>
      </c>
      <c r="G4" s="10">
        <v>5529.2449999999999</v>
      </c>
      <c r="H4" s="10">
        <v>-4768.9970000000003</v>
      </c>
      <c r="I4" s="10">
        <v>3415.4780000000001</v>
      </c>
      <c r="J4" s="10">
        <v>5378.8249999999998</v>
      </c>
      <c r="K4" s="10">
        <v>1888.4390000000001</v>
      </c>
      <c r="L4" s="89">
        <v>-14328.647999999999</v>
      </c>
      <c r="M4" s="146">
        <v>-2345.0859999999998</v>
      </c>
      <c r="N4" s="186">
        <v>-1984.422</v>
      </c>
      <c r="O4" s="167"/>
      <c r="P4" s="167"/>
      <c r="Q4" s="63"/>
    </row>
    <row r="5" spans="1:22">
      <c r="A5" s="111" t="s">
        <v>24</v>
      </c>
      <c r="B5" s="10">
        <v>-133.48199999999088</v>
      </c>
      <c r="C5" s="10">
        <v>-3912.845000000003</v>
      </c>
      <c r="D5" s="10">
        <v>-268.85099999997328</v>
      </c>
      <c r="E5" s="10">
        <v>-3046.3130000000019</v>
      </c>
      <c r="F5" s="10">
        <v>-3319.3240000000114</v>
      </c>
      <c r="G5" s="10">
        <v>-1079.4650000000056</v>
      </c>
      <c r="H5" s="10">
        <v>-2416.6850000000159</v>
      </c>
      <c r="I5" s="10">
        <v>-4305.728999999963</v>
      </c>
      <c r="J5" s="10">
        <f>J6-J4-J3-J2</f>
        <v>9791.1309999999503</v>
      </c>
      <c r="K5" s="10">
        <f>K6-K4-K3-K2</f>
        <v>56716.440999999992</v>
      </c>
      <c r="L5" s="10">
        <f>L6-L4-L3-L2</f>
        <v>-13382.42899999996</v>
      </c>
      <c r="M5" s="10">
        <f>M6-M4-M3-M2</f>
        <v>-2030.2480000000114</v>
      </c>
      <c r="N5" s="10">
        <v>-2544.8910000000005</v>
      </c>
    </row>
    <row r="6" spans="1:22">
      <c r="A6" s="115" t="s">
        <v>14</v>
      </c>
      <c r="B6" s="91">
        <v>1931.5970000000088</v>
      </c>
      <c r="C6" s="91">
        <v>26080.692999999999</v>
      </c>
      <c r="D6" s="91">
        <v>18556.264000000025</v>
      </c>
      <c r="E6" s="91">
        <v>12642.087</v>
      </c>
      <c r="F6" s="91">
        <v>-9895.1730000000098</v>
      </c>
      <c r="G6" s="91">
        <v>19237.630999999994</v>
      </c>
      <c r="H6" s="91">
        <v>13263.620999999985</v>
      </c>
      <c r="I6" s="91">
        <v>30996.703000000038</v>
      </c>
      <c r="J6" s="91">
        <v>76987.129999999946</v>
      </c>
      <c r="K6" s="91">
        <v>129652.06599999999</v>
      </c>
      <c r="L6" s="92">
        <v>-69119.215999999957</v>
      </c>
      <c r="M6" s="148">
        <v>17075.875999999989</v>
      </c>
      <c r="N6" s="189">
        <f>SUM(N2:N5)</f>
        <v>66698.560999999987</v>
      </c>
    </row>
    <row r="8" spans="1:22">
      <c r="A8" s="77"/>
    </row>
    <row r="10" spans="1:22" ht="15">
      <c r="A10" s="151" t="s">
        <v>82</v>
      </c>
      <c r="B10" s="88" t="s">
        <v>171</v>
      </c>
      <c r="E10" s="65"/>
      <c r="F10" s="65"/>
      <c r="G10" s="65"/>
      <c r="H10" s="65"/>
      <c r="I10" s="65"/>
      <c r="J10" s="65"/>
      <c r="K10" s="65"/>
      <c r="L10" s="65"/>
      <c r="M10" s="65"/>
      <c r="N10" s="65"/>
    </row>
    <row r="11" spans="1:22">
      <c r="A11" s="111" t="s">
        <v>91</v>
      </c>
      <c r="B11" s="188">
        <f>N2/1000</f>
        <v>26.921918000000002</v>
      </c>
    </row>
    <row r="12" spans="1:22">
      <c r="A12" s="111" t="s">
        <v>12</v>
      </c>
      <c r="B12" s="188">
        <f t="shared" ref="B12:B15" si="0">N3/1000</f>
        <v>44.305955999999995</v>
      </c>
    </row>
    <row r="13" spans="1:22">
      <c r="A13" s="111" t="s">
        <v>13</v>
      </c>
      <c r="B13" s="188">
        <f t="shared" si="0"/>
        <v>-1.9844220000000001</v>
      </c>
    </row>
    <row r="14" spans="1:22">
      <c r="A14" s="111" t="s">
        <v>24</v>
      </c>
      <c r="B14" s="188">
        <f t="shared" si="0"/>
        <v>-2.5448910000000007</v>
      </c>
    </row>
    <row r="15" spans="1:22">
      <c r="A15" s="111" t="s">
        <v>14</v>
      </c>
      <c r="B15" s="188">
        <f t="shared" si="0"/>
        <v>66.698560999999984</v>
      </c>
    </row>
    <row r="17" spans="1:1">
      <c r="A17" s="77"/>
    </row>
  </sheetData>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rightToLeft="1" zoomScale="175" zoomScaleNormal="175" workbookViewId="0">
      <selection activeCell="I16" sqref="I16"/>
    </sheetView>
  </sheetViews>
  <sheetFormatPr defaultColWidth="9.125" defaultRowHeight="14.25"/>
  <cols>
    <col min="1" max="1" width="19.375" style="1" bestFit="1" customWidth="1"/>
    <col min="2" max="3" width="9.875" style="1" bestFit="1" customWidth="1"/>
    <col min="4" max="16384" width="9.125" style="1"/>
  </cols>
  <sheetData>
    <row r="1" spans="1:4" ht="29.25">
      <c r="A1" s="106" t="s">
        <v>26</v>
      </c>
      <c r="B1" s="88" t="s">
        <v>171</v>
      </c>
    </row>
    <row r="2" spans="1:4" ht="15">
      <c r="A2" s="105" t="s">
        <v>30</v>
      </c>
      <c r="B2" s="89">
        <v>3664.6139999999996</v>
      </c>
      <c r="D2" s="168"/>
    </row>
    <row r="3" spans="1:4">
      <c r="A3" s="105" t="s">
        <v>27</v>
      </c>
      <c r="B3" s="89">
        <v>3810.527</v>
      </c>
    </row>
    <row r="4" spans="1:4">
      <c r="A4" s="105" t="s">
        <v>29</v>
      </c>
      <c r="B4" s="89">
        <v>1485</v>
      </c>
    </row>
    <row r="5" spans="1:4">
      <c r="A5" s="105" t="s">
        <v>28</v>
      </c>
      <c r="B5" s="89">
        <v>3120.5479999999998</v>
      </c>
    </row>
    <row r="7" spans="1:4">
      <c r="A7" s="77"/>
    </row>
  </sheetData>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rightToLeft="1" workbookViewId="0">
      <selection activeCell="I23" sqref="I23"/>
    </sheetView>
  </sheetViews>
  <sheetFormatPr defaultColWidth="9" defaultRowHeight="14.25"/>
  <cols>
    <col min="1" max="16384" width="9" style="1"/>
  </cols>
  <sheetData>
    <row r="1" spans="1:1" ht="15">
      <c r="A1" s="16" t="s">
        <v>143</v>
      </c>
    </row>
    <row r="2" spans="1:1">
      <c r="A2" s="14" t="s">
        <v>183</v>
      </c>
    </row>
    <row r="15" spans="1:1">
      <c r="A15" s="9" t="s">
        <v>73</v>
      </c>
    </row>
    <row r="16" spans="1:1">
      <c r="A16" s="77"/>
    </row>
    <row r="31" spans="9:9" ht="15">
      <c r="I31" s="16"/>
    </row>
  </sheetData>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
  <sheetViews>
    <sheetView rightToLeft="1" zoomScale="160" zoomScaleNormal="160" workbookViewId="0">
      <selection activeCell="C2" sqref="C2:M4"/>
    </sheetView>
  </sheetViews>
  <sheetFormatPr defaultColWidth="9.125" defaultRowHeight="14.25"/>
  <cols>
    <col min="1" max="1" width="38.875" style="1" bestFit="1" customWidth="1"/>
    <col min="2" max="4" width="9.125" style="1"/>
    <col min="5" max="5" width="9" style="1" customWidth="1"/>
    <col min="6" max="16384" width="9.125" style="1"/>
  </cols>
  <sheetData>
    <row r="1" spans="1:13" ht="15">
      <c r="A1" s="79" t="s">
        <v>20</v>
      </c>
      <c r="B1" s="99" t="s">
        <v>1</v>
      </c>
      <c r="C1" s="99" t="s">
        <v>2</v>
      </c>
      <c r="D1" s="99" t="s">
        <v>3</v>
      </c>
      <c r="E1" s="99" t="s">
        <v>4</v>
      </c>
      <c r="F1" s="99" t="s">
        <v>10</v>
      </c>
      <c r="G1" s="99" t="s">
        <v>5</v>
      </c>
      <c r="H1" s="99" t="s">
        <v>11</v>
      </c>
      <c r="I1" s="99" t="s">
        <v>80</v>
      </c>
      <c r="J1" s="99" t="s">
        <v>81</v>
      </c>
      <c r="K1" s="99" t="s">
        <v>76</v>
      </c>
      <c r="L1" s="99" t="s">
        <v>106</v>
      </c>
      <c r="M1" s="99" t="s">
        <v>171</v>
      </c>
    </row>
    <row r="2" spans="1:13" ht="15">
      <c r="A2" s="95" t="s">
        <v>96</v>
      </c>
      <c r="B2" s="7">
        <v>3858.2930000000001</v>
      </c>
      <c r="C2" s="7">
        <v>4525.5030000000006</v>
      </c>
      <c r="D2" s="7">
        <v>10968.5</v>
      </c>
      <c r="E2" s="7">
        <v>14578.51</v>
      </c>
      <c r="F2" s="7">
        <v>7624.3349999999991</v>
      </c>
      <c r="G2" s="97">
        <v>6086.5969999999998</v>
      </c>
      <c r="H2" s="97">
        <v>8689.607</v>
      </c>
      <c r="I2" s="97">
        <v>4578.8490000000002</v>
      </c>
      <c r="J2" s="97">
        <v>10369.197</v>
      </c>
      <c r="K2" s="97">
        <v>10955.246999999999</v>
      </c>
      <c r="L2" s="97">
        <v>7911.259</v>
      </c>
      <c r="M2" s="97">
        <v>10477.644</v>
      </c>
    </row>
    <row r="3" spans="1:13">
      <c r="A3" s="96" t="s">
        <v>176</v>
      </c>
      <c r="B3" s="8">
        <v>1557.5320000000002</v>
      </c>
      <c r="C3" s="8">
        <v>1414.1639999999998</v>
      </c>
      <c r="D3" s="8">
        <v>980.28799999999956</v>
      </c>
      <c r="E3" s="8">
        <v>10083.695</v>
      </c>
      <c r="F3" s="8">
        <v>731.44800000000032</v>
      </c>
      <c r="G3" s="98">
        <v>1691.9780000000001</v>
      </c>
      <c r="H3" s="98">
        <v>1366.71</v>
      </c>
      <c r="I3" s="98">
        <v>198.32400000000007</v>
      </c>
      <c r="J3" s="98">
        <v>-1301.049</v>
      </c>
      <c r="K3" s="98">
        <v>-563.47099999999955</v>
      </c>
      <c r="L3" s="98">
        <v>260.35699999999997</v>
      </c>
      <c r="M3" s="98">
        <v>2522.0829999999996</v>
      </c>
    </row>
    <row r="4" spans="1:13" ht="15">
      <c r="A4" s="95" t="s">
        <v>89</v>
      </c>
      <c r="B4" s="7">
        <v>2706</v>
      </c>
      <c r="C4" s="7">
        <v>3082</v>
      </c>
      <c r="D4" s="7">
        <v>4468</v>
      </c>
      <c r="E4" s="7">
        <v>4419</v>
      </c>
      <c r="F4" s="7">
        <v>4543</v>
      </c>
      <c r="G4" s="97">
        <v>4509</v>
      </c>
      <c r="H4" s="97">
        <v>3517</v>
      </c>
      <c r="I4" s="97">
        <v>2066</v>
      </c>
      <c r="J4" s="97">
        <v>6568</v>
      </c>
      <c r="K4" s="97">
        <v>7071</v>
      </c>
      <c r="L4" s="97">
        <v>4178</v>
      </c>
      <c r="M4" s="97">
        <v>2763</v>
      </c>
    </row>
    <row r="5" spans="1:13">
      <c r="A5" s="96" t="s">
        <v>175</v>
      </c>
      <c r="B5" s="8">
        <v>421.08699999999999</v>
      </c>
      <c r="C5" s="8">
        <v>496.84899999999999</v>
      </c>
      <c r="D5" s="8">
        <v>435.52600000000001</v>
      </c>
      <c r="E5" s="8">
        <v>681.221</v>
      </c>
      <c r="F5" s="8">
        <v>1109.893</v>
      </c>
      <c r="G5" s="98">
        <v>1818.174</v>
      </c>
      <c r="H5" s="98">
        <v>2099.877</v>
      </c>
      <c r="I5" s="98">
        <v>1499.1990000000001</v>
      </c>
      <c r="J5" s="98">
        <v>2093.2460000000001</v>
      </c>
      <c r="K5" s="98">
        <v>2000.7180000000001</v>
      </c>
      <c r="L5" s="98">
        <v>1594.902</v>
      </c>
      <c r="M5" s="98">
        <v>2292.5610000000001</v>
      </c>
    </row>
    <row r="6" spans="1:13" ht="15.75" thickBot="1">
      <c r="A6" s="95" t="s">
        <v>52</v>
      </c>
      <c r="B6" s="7">
        <v>-826.32600000000002</v>
      </c>
      <c r="C6" s="7">
        <v>-467.51</v>
      </c>
      <c r="D6" s="7">
        <v>5084.6859999999997</v>
      </c>
      <c r="E6" s="7">
        <v>-605.40599999999995</v>
      </c>
      <c r="F6" s="7">
        <v>1239.9939999999999</v>
      </c>
      <c r="G6" s="97">
        <v>-1932.5550000000001</v>
      </c>
      <c r="H6" s="97">
        <v>1706.02</v>
      </c>
      <c r="I6" s="97">
        <v>815.32600000000002</v>
      </c>
      <c r="J6" s="97">
        <v>3009</v>
      </c>
      <c r="K6" s="97">
        <v>2447</v>
      </c>
      <c r="L6" s="97">
        <v>1878</v>
      </c>
      <c r="M6" s="97">
        <v>2900</v>
      </c>
    </row>
    <row r="7" spans="1:13" ht="15" thickBot="1">
      <c r="B7" s="220"/>
      <c r="C7" s="220"/>
      <c r="D7" s="220"/>
      <c r="E7" s="220"/>
      <c r="F7" s="221"/>
      <c r="G7" s="222"/>
      <c r="H7" s="222"/>
      <c r="I7" s="223"/>
      <c r="J7" s="223"/>
      <c r="K7" s="223"/>
      <c r="L7" s="220"/>
      <c r="M7" s="220"/>
    </row>
    <row r="8" spans="1:13">
      <c r="B8" s="224"/>
      <c r="C8" s="224"/>
      <c r="D8" s="224"/>
      <c r="E8" s="224"/>
      <c r="F8" s="224"/>
      <c r="G8" s="224"/>
      <c r="H8" s="224"/>
      <c r="I8" s="224"/>
      <c r="J8" s="224"/>
      <c r="K8" s="224"/>
      <c r="L8" s="224"/>
      <c r="M8" s="224"/>
    </row>
    <row r="9" spans="1:13">
      <c r="M9" s="3"/>
    </row>
  </sheetData>
  <pageMargins left="0.7" right="0.7" top="0.75" bottom="0.75" header="0.3" footer="0.3"/>
  <pageSetup paperSize="9" orientation="portrait" r:id="rId1"/>
  <legacyDrawing r:id="rId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rightToLeft="1" zoomScaleNormal="100" workbookViewId="0">
      <selection activeCell="A4" sqref="A4"/>
    </sheetView>
  </sheetViews>
  <sheetFormatPr defaultColWidth="9" defaultRowHeight="14.25"/>
  <cols>
    <col min="1" max="16384" width="9" style="1"/>
  </cols>
  <sheetData>
    <row r="1" spans="1:1" ht="15">
      <c r="A1" s="16" t="s">
        <v>142</v>
      </c>
    </row>
    <row r="2" spans="1:1">
      <c r="A2" s="14" t="s">
        <v>182</v>
      </c>
    </row>
    <row r="15" spans="1:1">
      <c r="A15" s="17" t="s">
        <v>74</v>
      </c>
    </row>
    <row r="31" spans="9:9" ht="15">
      <c r="I31" s="16"/>
    </row>
  </sheetData>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rightToLeft="1" zoomScaleNormal="100" workbookViewId="0">
      <selection activeCell="T36" sqref="T36"/>
    </sheetView>
  </sheetViews>
  <sheetFormatPr defaultRowHeight="14.25"/>
  <cols>
    <col min="1" max="1" width="16.125" bestFit="1" customWidth="1"/>
    <col min="13" max="13" width="11.375" bestFit="1" customWidth="1"/>
    <col min="14" max="14" width="12.625" bestFit="1" customWidth="1"/>
  </cols>
  <sheetData>
    <row r="1" spans="1:15" ht="15">
      <c r="B1" s="12" t="s">
        <v>1</v>
      </c>
      <c r="C1" s="12" t="s">
        <v>2</v>
      </c>
      <c r="D1" s="12" t="s">
        <v>3</v>
      </c>
      <c r="E1" s="12" t="s">
        <v>4</v>
      </c>
      <c r="F1" s="12" t="s">
        <v>10</v>
      </c>
      <c r="G1" s="12" t="s">
        <v>5</v>
      </c>
      <c r="H1" s="12" t="s">
        <v>11</v>
      </c>
      <c r="I1" s="12" t="s">
        <v>80</v>
      </c>
      <c r="J1" s="12" t="s">
        <v>81</v>
      </c>
      <c r="K1" s="88" t="s">
        <v>76</v>
      </c>
      <c r="L1" s="88" t="s">
        <v>106</v>
      </c>
      <c r="M1" s="198" t="s">
        <v>171</v>
      </c>
    </row>
    <row r="2" spans="1:15">
      <c r="A2" s="11" t="s">
        <v>113</v>
      </c>
      <c r="B2" s="179">
        <v>81789.758000000002</v>
      </c>
      <c r="C2" s="179">
        <v>86101.168000000005</v>
      </c>
      <c r="D2" s="179">
        <v>90574.784</v>
      </c>
      <c r="E2" s="179">
        <v>98446.770999999993</v>
      </c>
      <c r="F2" s="179">
        <v>113011.493</v>
      </c>
      <c r="G2" s="179">
        <v>115279.44899999999</v>
      </c>
      <c r="H2" s="179">
        <v>126014.202</v>
      </c>
      <c r="I2" s="179">
        <v>173297.05300000001</v>
      </c>
      <c r="J2" s="179">
        <v>212992.481</v>
      </c>
      <c r="K2" s="179">
        <v>194217.921</v>
      </c>
      <c r="L2" s="179">
        <v>204693.95300000001</v>
      </c>
      <c r="M2" s="179">
        <v>214570.024</v>
      </c>
      <c r="O2" s="65"/>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rightToLeft="1" zoomScaleNormal="100" workbookViewId="0">
      <selection activeCell="E28" sqref="E28"/>
    </sheetView>
  </sheetViews>
  <sheetFormatPr defaultRowHeight="14.25"/>
  <sheetData>
    <row r="1" spans="1:9" ht="15">
      <c r="A1" s="16" t="s">
        <v>141</v>
      </c>
      <c r="I1" s="208"/>
    </row>
    <row r="2" spans="1:9">
      <c r="A2" s="14" t="s">
        <v>182</v>
      </c>
      <c r="I2" s="207"/>
    </row>
    <row r="15" spans="1:9">
      <c r="A15" s="9" t="s">
        <v>73</v>
      </c>
    </row>
    <row r="16" spans="1:9">
      <c r="I16" s="210"/>
    </row>
  </sheetData>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rightToLeft="1" workbookViewId="0">
      <selection activeCell="D22" sqref="D22"/>
    </sheetView>
  </sheetViews>
  <sheetFormatPr defaultColWidth="9.125" defaultRowHeight="14.25"/>
  <cols>
    <col min="1" max="1" width="14.875" style="1" customWidth="1"/>
    <col min="2" max="2" width="49.75" style="1" customWidth="1"/>
    <col min="3" max="3" width="13.625" style="1" customWidth="1"/>
    <col min="4" max="4" width="41.125" style="1" customWidth="1"/>
    <col min="5" max="16384" width="9.125" style="1"/>
  </cols>
  <sheetData>
    <row r="1" spans="1:8" s="27" customFormat="1" ht="15">
      <c r="A1" s="127" t="s">
        <v>20</v>
      </c>
      <c r="B1" s="128" t="s">
        <v>34</v>
      </c>
      <c r="C1" s="128" t="s">
        <v>35</v>
      </c>
      <c r="D1" s="129" t="s">
        <v>36</v>
      </c>
    </row>
    <row r="2" spans="1:8">
      <c r="A2" s="125">
        <v>2011</v>
      </c>
      <c r="B2" s="28">
        <v>106981.49400000001</v>
      </c>
      <c r="C2" s="28">
        <v>266720</v>
      </c>
      <c r="D2" s="126">
        <v>40.109000000000002</v>
      </c>
    </row>
    <row r="3" spans="1:8">
      <c r="A3" s="125">
        <v>2012</v>
      </c>
      <c r="B3" s="28">
        <v>100468.09</v>
      </c>
      <c r="C3" s="28">
        <v>262141</v>
      </c>
      <c r="D3" s="126">
        <v>38.325000000000003</v>
      </c>
    </row>
    <row r="4" spans="1:8">
      <c r="A4" s="125">
        <v>2013</v>
      </c>
      <c r="B4" s="28">
        <v>99987.782999999996</v>
      </c>
      <c r="C4" s="28">
        <v>297844</v>
      </c>
      <c r="D4" s="126">
        <v>33.57</v>
      </c>
    </row>
    <row r="5" spans="1:8">
      <c r="A5" s="125">
        <v>2014</v>
      </c>
      <c r="B5" s="28">
        <v>94176.047000000006</v>
      </c>
      <c r="C5" s="28">
        <v>314378</v>
      </c>
      <c r="D5" s="126">
        <v>29.956</v>
      </c>
    </row>
    <row r="6" spans="1:8">
      <c r="A6" s="125">
        <v>2015</v>
      </c>
      <c r="B6" s="28">
        <v>85917.133999999991</v>
      </c>
      <c r="C6" s="28">
        <v>303641</v>
      </c>
      <c r="D6" s="126">
        <v>28.295000000000002</v>
      </c>
    </row>
    <row r="7" spans="1:8">
      <c r="A7" s="125">
        <v>2016</v>
      </c>
      <c r="B7" s="28">
        <v>87126.96100000001</v>
      </c>
      <c r="C7" s="28">
        <v>322071</v>
      </c>
      <c r="D7" s="126">
        <v>27.052</v>
      </c>
    </row>
    <row r="8" spans="1:8">
      <c r="A8" s="125">
        <v>2017</v>
      </c>
      <c r="B8" s="28">
        <v>90081.592000000004</v>
      </c>
      <c r="C8" s="28">
        <v>358340.29865268816</v>
      </c>
      <c r="D8" s="126">
        <v>25.138000000000002</v>
      </c>
    </row>
    <row r="9" spans="1:8">
      <c r="A9" s="125">
        <v>2018</v>
      </c>
      <c r="B9" s="28">
        <v>94307.213000000003</v>
      </c>
      <c r="C9" s="28">
        <v>376090.15408687422</v>
      </c>
      <c r="D9" s="126">
        <v>25.074999999999999</v>
      </c>
      <c r="H9" s="29"/>
    </row>
    <row r="10" spans="1:8">
      <c r="A10" s="125">
        <v>2019</v>
      </c>
      <c r="B10" s="28">
        <v>103200</v>
      </c>
      <c r="C10" s="28">
        <v>402445.840028523</v>
      </c>
      <c r="D10" s="126">
        <v>25.64</v>
      </c>
      <c r="H10" s="29"/>
    </row>
    <row r="11" spans="1:8">
      <c r="A11" s="125">
        <v>2020</v>
      </c>
      <c r="B11" s="28">
        <v>130408.182</v>
      </c>
      <c r="C11" s="28">
        <v>412010.78640261339</v>
      </c>
      <c r="D11" s="126">
        <v>31.65164270057878</v>
      </c>
      <c r="H11" s="29"/>
    </row>
    <row r="12" spans="1:8">
      <c r="A12" s="125">
        <v>2021</v>
      </c>
      <c r="B12" s="28">
        <v>160326.54999999999</v>
      </c>
      <c r="C12" s="28">
        <v>489600.00242976553</v>
      </c>
      <c r="D12" s="126">
        <v>32.746435703500488</v>
      </c>
      <c r="H12" s="29"/>
    </row>
    <row r="13" spans="1:8">
      <c r="A13" s="130">
        <v>2022</v>
      </c>
      <c r="B13" s="131">
        <v>155901.329</v>
      </c>
      <c r="C13" s="131">
        <v>525106.15105097205</v>
      </c>
      <c r="D13" s="132">
        <v>29.689488246894797</v>
      </c>
      <c r="G13" s="161"/>
      <c r="H13" s="29"/>
    </row>
    <row r="14" spans="1:8">
      <c r="A14" s="130">
        <v>2023</v>
      </c>
      <c r="B14" s="157">
        <v>145239</v>
      </c>
      <c r="C14" s="157">
        <v>510760</v>
      </c>
      <c r="D14" s="158">
        <v>28.435960000000001</v>
      </c>
      <c r="G14" s="161"/>
    </row>
    <row r="15" spans="1:8">
      <c r="A15" s="130">
        <v>2024</v>
      </c>
      <c r="B15" s="131">
        <v>147384.04199999999</v>
      </c>
      <c r="C15" s="225">
        <v>542488.58712319832</v>
      </c>
      <c r="D15" s="132">
        <v>27.167776837207953</v>
      </c>
      <c r="G15" s="161"/>
    </row>
    <row r="16" spans="1:8">
      <c r="B16" s="30"/>
      <c r="C16" s="30"/>
      <c r="D16" s="30"/>
    </row>
    <row r="17" spans="2:4">
      <c r="B17" s="30"/>
      <c r="C17" s="30"/>
      <c r="D17" s="30"/>
    </row>
    <row r="18" spans="2:4">
      <c r="B18" s="161"/>
      <c r="C18" s="161"/>
    </row>
    <row r="19" spans="2:4">
      <c r="B19" s="161"/>
      <c r="C19" s="161"/>
    </row>
    <row r="20" spans="2:4">
      <c r="C20" s="161"/>
    </row>
    <row r="22" spans="2:4">
      <c r="C22" s="180"/>
    </row>
  </sheetData>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rightToLeft="1" workbookViewId="0">
      <selection activeCell="J17" sqref="J17"/>
    </sheetView>
  </sheetViews>
  <sheetFormatPr defaultColWidth="9" defaultRowHeight="14.25"/>
  <cols>
    <col min="1" max="16384" width="9" style="1"/>
  </cols>
  <sheetData>
    <row r="1" spans="1:1" ht="15">
      <c r="A1" s="16" t="s">
        <v>140</v>
      </c>
    </row>
    <row r="2" spans="1:1">
      <c r="A2" s="14" t="s">
        <v>182</v>
      </c>
    </row>
    <row r="21" spans="1:1">
      <c r="A21" s="9" t="s">
        <v>74</v>
      </c>
    </row>
  </sheetData>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rightToLeft="1" workbookViewId="0">
      <selection activeCell="J34" sqref="J34"/>
    </sheetView>
  </sheetViews>
  <sheetFormatPr defaultColWidth="9.125" defaultRowHeight="14.25"/>
  <cols>
    <col min="1" max="1" width="14.875" style="1" customWidth="1"/>
    <col min="2" max="2" width="39.375" style="1" customWidth="1"/>
    <col min="3" max="3" width="27.25" style="1" customWidth="1"/>
    <col min="4" max="4" width="27.625" style="1" customWidth="1"/>
    <col min="5" max="5" width="13.75" style="1" bestFit="1" customWidth="1"/>
    <col min="6" max="6" width="27.625" style="1" customWidth="1"/>
    <col min="7" max="16384" width="9.125" style="1"/>
  </cols>
  <sheetData>
    <row r="1" spans="1:11" ht="15">
      <c r="A1" s="226" t="s">
        <v>20</v>
      </c>
      <c r="B1" s="227" t="s">
        <v>37</v>
      </c>
      <c r="C1" s="227" t="s">
        <v>38</v>
      </c>
      <c r="D1" s="227" t="s">
        <v>39</v>
      </c>
      <c r="E1" s="227" t="s">
        <v>40</v>
      </c>
      <c r="F1" s="228" t="s">
        <v>41</v>
      </c>
    </row>
    <row r="2" spans="1:11">
      <c r="A2" s="229">
        <v>2002</v>
      </c>
      <c r="B2" s="230">
        <v>-20524.013999999996</v>
      </c>
      <c r="C2" s="230">
        <v>101799.59</v>
      </c>
      <c r="D2" s="230">
        <v>81275.576000000001</v>
      </c>
      <c r="E2" s="231">
        <v>121144.26471635756</v>
      </c>
      <c r="F2" s="232">
        <v>-0.16941795839905519</v>
      </c>
    </row>
    <row r="3" spans="1:11">
      <c r="A3" s="229">
        <v>2003</v>
      </c>
      <c r="B3" s="230">
        <v>-24671.262000000002</v>
      </c>
      <c r="C3" s="230">
        <v>117871.647</v>
      </c>
      <c r="D3" s="230">
        <v>93200.384999999995</v>
      </c>
      <c r="E3" s="231">
        <v>127322.59016664009</v>
      </c>
      <c r="F3" s="232">
        <v>-0.19376971492419531</v>
      </c>
      <c r="K3" s="3"/>
    </row>
    <row r="4" spans="1:11">
      <c r="A4" s="229">
        <v>2004</v>
      </c>
      <c r="B4" s="230">
        <v>-20020.738000000012</v>
      </c>
      <c r="C4" s="230">
        <v>130599.78200000001</v>
      </c>
      <c r="D4" s="230">
        <v>110579.04399999999</v>
      </c>
      <c r="E4" s="231">
        <v>135685.44399347922</v>
      </c>
      <c r="F4" s="232">
        <v>-0.14755258494022522</v>
      </c>
      <c r="K4" s="3"/>
    </row>
    <row r="5" spans="1:11">
      <c r="A5" s="229">
        <v>2005</v>
      </c>
      <c r="B5" s="230">
        <v>-19141.928</v>
      </c>
      <c r="C5" s="230">
        <v>146364.16800000001</v>
      </c>
      <c r="D5" s="230">
        <v>127222.24</v>
      </c>
      <c r="E5" s="231">
        <v>142715.7191190474</v>
      </c>
      <c r="F5" s="232">
        <v>-0.13412627647577219</v>
      </c>
      <c r="K5" s="3"/>
    </row>
    <row r="6" spans="1:11">
      <c r="A6" s="229">
        <v>2006</v>
      </c>
      <c r="B6" s="230">
        <v>4941.539999999979</v>
      </c>
      <c r="C6" s="230">
        <v>165205.87100000001</v>
      </c>
      <c r="D6" s="230">
        <v>170147.41099999999</v>
      </c>
      <c r="E6" s="231">
        <v>154256.53515721177</v>
      </c>
      <c r="F6" s="232">
        <v>3.2034558503234688E-2</v>
      </c>
      <c r="K6" s="3"/>
    </row>
    <row r="7" spans="1:11">
      <c r="A7" s="229">
        <v>2007</v>
      </c>
      <c r="B7" s="230">
        <v>4107.2280000000028</v>
      </c>
      <c r="C7" s="230">
        <v>193654.39300000001</v>
      </c>
      <c r="D7" s="230">
        <v>197761.62100000001</v>
      </c>
      <c r="E7" s="231">
        <v>179078.83476164215</v>
      </c>
      <c r="F7" s="232">
        <v>2.2935306707053422E-2</v>
      </c>
      <c r="K7" s="3"/>
    </row>
    <row r="8" spans="1:11">
      <c r="A8" s="229">
        <v>2008</v>
      </c>
      <c r="B8" s="230">
        <v>19653.42200000002</v>
      </c>
      <c r="C8" s="230">
        <v>175077.07199999999</v>
      </c>
      <c r="D8" s="230">
        <v>194730.49400000001</v>
      </c>
      <c r="E8" s="231">
        <v>216815.45776475506</v>
      </c>
      <c r="F8" s="232">
        <v>9.0645852480333758E-2</v>
      </c>
      <c r="K8" s="3"/>
    </row>
    <row r="9" spans="1:11">
      <c r="A9" s="229">
        <v>2009</v>
      </c>
      <c r="B9" s="230">
        <v>14699.296999999991</v>
      </c>
      <c r="C9" s="230">
        <v>212428.6</v>
      </c>
      <c r="D9" s="230">
        <v>227127.897</v>
      </c>
      <c r="E9" s="231">
        <v>208457.85206829387</v>
      </c>
      <c r="F9" s="232">
        <v>7.0514479805655311E-2</v>
      </c>
      <c r="K9" s="3"/>
    </row>
    <row r="10" spans="1:11">
      <c r="A10" s="229">
        <v>2010</v>
      </c>
      <c r="B10" s="230">
        <v>27225</v>
      </c>
      <c r="C10" s="230">
        <v>232266</v>
      </c>
      <c r="D10" s="230">
        <v>259491</v>
      </c>
      <c r="E10" s="231">
        <v>235099.14813297789</v>
      </c>
      <c r="F10" s="232">
        <v>0.11580220607435322</v>
      </c>
      <c r="K10" s="3"/>
    </row>
    <row r="11" spans="1:11">
      <c r="A11" s="229">
        <v>2011</v>
      </c>
      <c r="B11" s="230">
        <v>46145</v>
      </c>
      <c r="C11" s="231">
        <v>220484</v>
      </c>
      <c r="D11" s="230">
        <v>266629</v>
      </c>
      <c r="E11" s="231">
        <v>261172.7920595624</v>
      </c>
      <c r="F11" s="232">
        <v>0.1766837948015515</v>
      </c>
      <c r="K11" s="3"/>
    </row>
    <row r="12" spans="1:11">
      <c r="A12" s="229">
        <v>2012</v>
      </c>
      <c r="B12" s="230">
        <v>55368.915000000008</v>
      </c>
      <c r="C12" s="231">
        <v>222416.09</v>
      </c>
      <c r="D12" s="230">
        <v>277785.005</v>
      </c>
      <c r="E12" s="231">
        <v>258278</v>
      </c>
      <c r="F12" s="232">
        <v>0.21437720208457556</v>
      </c>
      <c r="K12" s="3"/>
    </row>
    <row r="13" spans="1:11">
      <c r="A13" s="229">
        <v>2013</v>
      </c>
      <c r="B13" s="230">
        <v>65347.238000000012</v>
      </c>
      <c r="C13" s="231">
        <v>248496.783</v>
      </c>
      <c r="D13" s="230">
        <v>313844.02100000001</v>
      </c>
      <c r="E13" s="231">
        <v>294277.08875516319</v>
      </c>
      <c r="F13" s="232">
        <v>0.2220602299568368</v>
      </c>
      <c r="K13" s="3"/>
    </row>
    <row r="14" spans="1:11">
      <c r="A14" s="229">
        <v>2014</v>
      </c>
      <c r="B14" s="230">
        <v>67665.622999999963</v>
      </c>
      <c r="C14" s="231">
        <v>267053.04700000002</v>
      </c>
      <c r="D14" s="230">
        <v>334718.67</v>
      </c>
      <c r="E14" s="231">
        <v>310992.56632888649</v>
      </c>
      <c r="F14" s="232">
        <v>0.21757955117306885</v>
      </c>
      <c r="K14" s="3"/>
    </row>
    <row r="15" spans="1:11">
      <c r="A15" s="229">
        <v>2015</v>
      </c>
      <c r="B15" s="230">
        <v>68284.454999999958</v>
      </c>
      <c r="C15" s="231">
        <v>279695.13400000002</v>
      </c>
      <c r="D15" s="230">
        <v>347979.58899999998</v>
      </c>
      <c r="E15" s="231">
        <v>300302.52716740768</v>
      </c>
      <c r="F15" s="232">
        <v>0.2273855489798588</v>
      </c>
      <c r="K15" s="3"/>
    </row>
    <row r="16" spans="1:11">
      <c r="A16" s="229">
        <v>2016</v>
      </c>
      <c r="B16" s="230">
        <v>105525.39999999997</v>
      </c>
      <c r="C16" s="231">
        <v>269799.96100000001</v>
      </c>
      <c r="D16" s="230">
        <v>375325.36099999998</v>
      </c>
      <c r="E16" s="231">
        <v>318992.57716272917</v>
      </c>
      <c r="F16" s="232">
        <v>0.33080832456539516</v>
      </c>
      <c r="K16" s="3"/>
    </row>
    <row r="17" spans="1:11">
      <c r="A17" s="229">
        <v>2017</v>
      </c>
      <c r="B17" s="230">
        <v>144442.72700000001</v>
      </c>
      <c r="C17" s="231">
        <v>289037.592</v>
      </c>
      <c r="D17" s="230">
        <v>433480.31900000002</v>
      </c>
      <c r="E17" s="231">
        <v>358340.29865268816</v>
      </c>
      <c r="F17" s="232">
        <v>0.40308814705765844</v>
      </c>
      <c r="K17" s="3"/>
    </row>
    <row r="18" spans="1:11">
      <c r="A18" s="229">
        <v>2018</v>
      </c>
      <c r="B18" s="230">
        <v>136097.05200000003</v>
      </c>
      <c r="C18" s="231">
        <v>302301.21299999999</v>
      </c>
      <c r="D18" s="230">
        <v>438398.26500000001</v>
      </c>
      <c r="E18" s="231">
        <v>376090.15408687422</v>
      </c>
      <c r="F18" s="232">
        <v>0.36187347773151901</v>
      </c>
      <c r="K18" s="3"/>
    </row>
    <row r="19" spans="1:11">
      <c r="A19" s="229">
        <v>2019</v>
      </c>
      <c r="B19" s="230">
        <v>157511.77299999999</v>
      </c>
      <c r="C19" s="231">
        <v>333297.91600000003</v>
      </c>
      <c r="D19" s="230">
        <v>490809.68900000001</v>
      </c>
      <c r="E19" s="231">
        <v>402445.840028523</v>
      </c>
      <c r="F19" s="233">
        <v>0.39138626203425653</v>
      </c>
      <c r="K19" s="3"/>
    </row>
    <row r="20" spans="1:11">
      <c r="A20" s="229">
        <v>2020</v>
      </c>
      <c r="B20" s="230">
        <v>184780.652</v>
      </c>
      <c r="C20" s="231">
        <v>410285.04599999997</v>
      </c>
      <c r="D20" s="230">
        <v>595065.69799999997</v>
      </c>
      <c r="E20" s="231">
        <v>412010.78640261339</v>
      </c>
      <c r="F20" s="233">
        <f>Table16[[#This Row],[עודף הנכסים על ההתחייבויות - הציר הימני]]/Table16[[#This Row],[תמ"ג]]</f>
        <v>0.44848498655429359</v>
      </c>
      <c r="K20" s="3"/>
    </row>
    <row r="21" spans="1:11">
      <c r="A21" s="229">
        <v>2021</v>
      </c>
      <c r="B21" s="230">
        <v>154461.11200000008</v>
      </c>
      <c r="C21" s="231">
        <v>539937.11199999996</v>
      </c>
      <c r="D21" s="230">
        <v>694398.22400000005</v>
      </c>
      <c r="E21" s="231">
        <v>489600.00242976553</v>
      </c>
      <c r="F21" s="233">
        <f>Table16[[#This Row],[עודף הנכסים על ההתחייבויות - הציר הימני]]/Table16[[#This Row],[תמ"ג]]</f>
        <v>0.31548429581994936</v>
      </c>
      <c r="K21" s="3"/>
    </row>
    <row r="22" spans="1:11">
      <c r="A22" s="234">
        <v>2022</v>
      </c>
      <c r="B22" s="230">
        <v>157802</v>
      </c>
      <c r="C22" s="235">
        <v>470817.89600000001</v>
      </c>
      <c r="D22" s="230">
        <v>631775.96299999999</v>
      </c>
      <c r="E22" s="235">
        <v>525106.15105097205</v>
      </c>
      <c r="F22" s="233">
        <f>Table16[[#This Row],[עודף הנכסים על ההתחייבויות - הציר הימני]]/Table16[[#This Row],[תמ"ג]]</f>
        <v>0.30051447632858175</v>
      </c>
      <c r="K22" s="3"/>
    </row>
    <row r="23" spans="1:11">
      <c r="A23" s="234">
        <v>2023</v>
      </c>
      <c r="B23" s="230">
        <f>Table16[[#This Row],[סך הנכסים של המשק בחו"ל]]-Table16[[#This Row],[סך התחייבויות המשק לחו"ל]]</f>
        <v>210267.26199999999</v>
      </c>
      <c r="C23" s="236">
        <v>487893.772</v>
      </c>
      <c r="D23" s="230">
        <v>698161.03399999999</v>
      </c>
      <c r="E23" s="237">
        <v>510760</v>
      </c>
      <c r="F23" s="233">
        <f>Table16[[#This Row],[עודף הנכסים על ההתחייבויות - הציר הימני]]/Table16[[#This Row],[תמ"ג]]</f>
        <v>0.41167527214347244</v>
      </c>
    </row>
    <row r="24" spans="1:11">
      <c r="A24" s="238">
        <v>2024</v>
      </c>
      <c r="B24" s="230">
        <v>219555.476</v>
      </c>
      <c r="C24" s="239">
        <v>554087.46399999992</v>
      </c>
      <c r="D24" s="240">
        <v>773642.94000000006</v>
      </c>
      <c r="E24" s="225">
        <v>542495.77682833595</v>
      </c>
      <c r="F24" s="233">
        <f>Table16[[#This Row],[עודף הנכסים על ההתחייבויות - הציר הימני]]/Table16[[#This Row],[תמ"ג]]</f>
        <v>0.40471370539253948</v>
      </c>
    </row>
    <row r="25" spans="1:11">
      <c r="B25" s="181"/>
      <c r="C25" s="181"/>
      <c r="D25" s="181"/>
      <c r="E25" s="181"/>
      <c r="F25" s="181"/>
    </row>
    <row r="26" spans="1:11">
      <c r="B26" s="161"/>
      <c r="C26" s="161"/>
      <c r="D26" s="161"/>
      <c r="E26" s="161"/>
      <c r="F26" s="181"/>
    </row>
  </sheetData>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rightToLeft="1" zoomScaleNormal="100" workbookViewId="0">
      <selection activeCell="E20" sqref="E20"/>
    </sheetView>
  </sheetViews>
  <sheetFormatPr defaultColWidth="9" defaultRowHeight="14.25"/>
  <cols>
    <col min="1" max="16384" width="9" style="1"/>
  </cols>
  <sheetData>
    <row r="1" spans="1:1" ht="15">
      <c r="A1" s="16" t="s">
        <v>139</v>
      </c>
    </row>
    <row r="2" spans="1:1">
      <c r="A2" s="14" t="s">
        <v>182</v>
      </c>
    </row>
    <row r="15" spans="1:1">
      <c r="A15" s="9" t="s">
        <v>74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rightToLeft="1" zoomScale="110" zoomScaleNormal="110" workbookViewId="0">
      <selection activeCell="G27" sqref="G27"/>
    </sheetView>
  </sheetViews>
  <sheetFormatPr defaultRowHeight="14.25"/>
  <cols>
    <col min="2" max="2" width="15.5" customWidth="1"/>
  </cols>
  <sheetData>
    <row r="1" spans="1:1" ht="15">
      <c r="A1" s="16" t="s">
        <v>100</v>
      </c>
    </row>
    <row r="2" spans="1:1">
      <c r="A2" s="14" t="s">
        <v>182</v>
      </c>
    </row>
    <row r="13" spans="1:1">
      <c r="A13" s="9" t="s">
        <v>74</v>
      </c>
    </row>
    <row r="14" spans="1:1">
      <c r="A14" s="77"/>
    </row>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rightToLeft="1" workbookViewId="0">
      <selection activeCell="D35" sqref="D35"/>
    </sheetView>
  </sheetViews>
  <sheetFormatPr defaultColWidth="9.125" defaultRowHeight="14.25"/>
  <cols>
    <col min="1" max="1" width="17" style="1" customWidth="1"/>
    <col min="2" max="2" width="49.75" style="1" customWidth="1"/>
    <col min="3" max="3" width="26.375" style="1" customWidth="1"/>
    <col min="4" max="4" width="24.375" style="1" customWidth="1"/>
    <col min="5" max="16384" width="9.125" style="1"/>
  </cols>
  <sheetData>
    <row r="1" spans="1:7" ht="15">
      <c r="A1" s="127" t="s">
        <v>83</v>
      </c>
      <c r="B1" s="128" t="s">
        <v>34</v>
      </c>
      <c r="C1" s="128" t="s">
        <v>42</v>
      </c>
      <c r="D1" s="129" t="s">
        <v>43</v>
      </c>
    </row>
    <row r="2" spans="1:7">
      <c r="A2" s="125">
        <v>2011</v>
      </c>
      <c r="B2" s="31">
        <v>106.98149400000001</v>
      </c>
      <c r="C2" s="31">
        <v>171.31769200000002</v>
      </c>
      <c r="D2" s="133">
        <v>64.33619800000001</v>
      </c>
    </row>
    <row r="3" spans="1:7">
      <c r="A3" s="125">
        <v>2012</v>
      </c>
      <c r="B3" s="31">
        <v>100.46808999999999</v>
      </c>
      <c r="C3" s="31">
        <v>170.74170799999999</v>
      </c>
      <c r="D3" s="133">
        <v>70.273617999999999</v>
      </c>
      <c r="E3" s="32"/>
    </row>
    <row r="4" spans="1:7">
      <c r="A4" s="125">
        <v>2013</v>
      </c>
      <c r="B4" s="31">
        <v>99.987782999999993</v>
      </c>
      <c r="C4" s="31">
        <v>184.09257599999998</v>
      </c>
      <c r="D4" s="133">
        <v>84.104792999999987</v>
      </c>
      <c r="E4" s="32"/>
    </row>
    <row r="5" spans="1:7">
      <c r="A5" s="125">
        <v>2014</v>
      </c>
      <c r="B5" s="31">
        <v>94.176047000000011</v>
      </c>
      <c r="C5" s="31">
        <v>197.267156</v>
      </c>
      <c r="D5" s="133">
        <v>103.09110899999999</v>
      </c>
      <c r="E5" s="32"/>
    </row>
    <row r="6" spans="1:7">
      <c r="A6" s="125">
        <v>2015</v>
      </c>
      <c r="B6" s="31">
        <v>85.91713399999999</v>
      </c>
      <c r="C6" s="31">
        <v>208.07714100000004</v>
      </c>
      <c r="D6" s="133">
        <v>122.16000700000005</v>
      </c>
      <c r="E6" s="32"/>
    </row>
    <row r="7" spans="1:7">
      <c r="A7" s="125">
        <v>2016</v>
      </c>
      <c r="B7" s="31">
        <v>87.126961000000009</v>
      </c>
      <c r="C7" s="31">
        <v>221.27643</v>
      </c>
      <c r="D7" s="133">
        <v>134.14946900000001</v>
      </c>
      <c r="E7" s="32"/>
    </row>
    <row r="8" spans="1:7">
      <c r="A8" s="125">
        <v>2017</v>
      </c>
      <c r="B8" s="31">
        <v>90.081592000000001</v>
      </c>
      <c r="C8" s="31">
        <v>254.24520699999999</v>
      </c>
      <c r="D8" s="133">
        <v>164.16361499999999</v>
      </c>
      <c r="E8" s="32"/>
    </row>
    <row r="9" spans="1:7">
      <c r="A9" s="125">
        <v>2018</v>
      </c>
      <c r="B9" s="31">
        <v>94.307213000000004</v>
      </c>
      <c r="C9" s="31">
        <v>250.666639</v>
      </c>
      <c r="D9" s="133">
        <v>156.35942599999998</v>
      </c>
      <c r="E9" s="32"/>
    </row>
    <row r="10" spans="1:7">
      <c r="A10" s="125">
        <v>2019</v>
      </c>
      <c r="B10" s="31">
        <v>103.199916</v>
      </c>
      <c r="C10" s="31">
        <v>273.45677599999999</v>
      </c>
      <c r="D10" s="133">
        <v>170.25685999999999</v>
      </c>
      <c r="E10" s="32"/>
    </row>
    <row r="11" spans="1:7">
      <c r="A11" s="125">
        <v>2020</v>
      </c>
      <c r="B11" s="31">
        <v>130.40818200000001</v>
      </c>
      <c r="C11" s="31">
        <v>334.04505600000005</v>
      </c>
      <c r="D11" s="133">
        <v>203.63687400000003</v>
      </c>
      <c r="E11" s="32"/>
    </row>
    <row r="12" spans="1:7">
      <c r="A12" s="125">
        <v>2021</v>
      </c>
      <c r="B12" s="31">
        <v>160.32655</v>
      </c>
      <c r="C12" s="31">
        <v>385.98269700000003</v>
      </c>
      <c r="D12" s="133">
        <v>225.65614700000003</v>
      </c>
      <c r="E12" s="32"/>
    </row>
    <row r="13" spans="1:7">
      <c r="A13" s="118" t="s">
        <v>76</v>
      </c>
      <c r="B13" s="134">
        <v>155.901329</v>
      </c>
      <c r="C13" s="134">
        <v>365.12833100000006</v>
      </c>
      <c r="D13" s="135">
        <v>209.22700200000006</v>
      </c>
      <c r="E13" s="32"/>
      <c r="G13" s="32"/>
    </row>
    <row r="14" spans="1:7">
      <c r="A14" s="118" t="s">
        <v>106</v>
      </c>
      <c r="B14" s="159">
        <v>145.239473</v>
      </c>
      <c r="C14" s="159">
        <v>395.27542799999998</v>
      </c>
      <c r="D14" s="160">
        <v>250.035955</v>
      </c>
    </row>
    <row r="15" spans="1:7">
      <c r="A15" s="199">
        <v>2024</v>
      </c>
      <c r="B15" s="200">
        <v>147.38404199999999</v>
      </c>
      <c r="C15" s="200">
        <v>424.49745000000001</v>
      </c>
      <c r="D15" s="201">
        <v>277.11340799999999</v>
      </c>
    </row>
    <row r="16" spans="1:7">
      <c r="A16" s="9" t="s">
        <v>74</v>
      </c>
      <c r="B16" s="182"/>
      <c r="C16" s="182"/>
      <c r="D16" s="182"/>
    </row>
    <row r="17" spans="1:4">
      <c r="A17" s="77"/>
      <c r="B17" s="250"/>
      <c r="C17" s="161"/>
      <c r="D17" s="161"/>
    </row>
  </sheetData>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rightToLeft="1" workbookViewId="0">
      <selection activeCell="N14" sqref="N14"/>
    </sheetView>
  </sheetViews>
  <sheetFormatPr defaultColWidth="9" defaultRowHeight="14.25"/>
  <cols>
    <col min="1" max="16384" width="9" style="1"/>
  </cols>
  <sheetData>
    <row r="1" spans="1:1" ht="15">
      <c r="A1" s="16" t="s">
        <v>138</v>
      </c>
    </row>
    <row r="2" spans="1:1">
      <c r="A2" s="14" t="s">
        <v>182</v>
      </c>
    </row>
    <row r="15" spans="1:1">
      <c r="A15" s="9" t="s">
        <v>74</v>
      </c>
    </row>
    <row r="16" spans="1:1">
      <c r="A16" s="77"/>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rightToLeft="1" workbookViewId="0">
      <selection activeCell="B30" sqref="B30"/>
    </sheetView>
  </sheetViews>
  <sheetFormatPr defaultRowHeight="14.25"/>
  <cols>
    <col min="1" max="1" width="45.125" bestFit="1" customWidth="1"/>
    <col min="2" max="2" width="10.125" bestFit="1" customWidth="1"/>
    <col min="3" max="3" width="12.625" bestFit="1" customWidth="1"/>
    <col min="4" max="4" width="10" bestFit="1" customWidth="1"/>
    <col min="5" max="5" width="10.875" bestFit="1" customWidth="1"/>
    <col min="6" max="6" width="10" bestFit="1" customWidth="1"/>
    <col min="7" max="10" width="10.125" bestFit="1" customWidth="1"/>
    <col min="11" max="11" width="13.25" customWidth="1"/>
    <col min="13" max="18" width="9.125" style="209"/>
    <col min="257" max="257" width="39" bestFit="1" customWidth="1"/>
    <col min="513" max="513" width="39" bestFit="1" customWidth="1"/>
    <col min="769" max="769" width="39" bestFit="1" customWidth="1"/>
    <col min="1025" max="1025" width="39" bestFit="1" customWidth="1"/>
    <col min="1281" max="1281" width="39" bestFit="1" customWidth="1"/>
    <col min="1537" max="1537" width="39" bestFit="1" customWidth="1"/>
    <col min="1793" max="1793" width="39" bestFit="1" customWidth="1"/>
    <col min="2049" max="2049" width="39" bestFit="1" customWidth="1"/>
    <col min="2305" max="2305" width="39" bestFit="1" customWidth="1"/>
    <col min="2561" max="2561" width="39" bestFit="1" customWidth="1"/>
    <col min="2817" max="2817" width="39" bestFit="1" customWidth="1"/>
    <col min="3073" max="3073" width="39" bestFit="1" customWidth="1"/>
    <col min="3329" max="3329" width="39" bestFit="1" customWidth="1"/>
    <col min="3585" max="3585" width="39" bestFit="1" customWidth="1"/>
    <col min="3841" max="3841" width="39" bestFit="1" customWidth="1"/>
    <col min="4097" max="4097" width="39" bestFit="1" customWidth="1"/>
    <col min="4353" max="4353" width="39" bestFit="1" customWidth="1"/>
    <col min="4609" max="4609" width="39" bestFit="1" customWidth="1"/>
    <col min="4865" max="4865" width="39" bestFit="1" customWidth="1"/>
    <col min="5121" max="5121" width="39" bestFit="1" customWidth="1"/>
    <col min="5377" max="5377" width="39" bestFit="1" customWidth="1"/>
    <col min="5633" max="5633" width="39" bestFit="1" customWidth="1"/>
    <col min="5889" max="5889" width="39" bestFit="1" customWidth="1"/>
    <col min="6145" max="6145" width="39" bestFit="1" customWidth="1"/>
    <col min="6401" max="6401" width="39" bestFit="1" customWidth="1"/>
    <col min="6657" max="6657" width="39" bestFit="1" customWidth="1"/>
    <col min="6913" max="6913" width="39" bestFit="1" customWidth="1"/>
    <col min="7169" max="7169" width="39" bestFit="1" customWidth="1"/>
    <col min="7425" max="7425" width="39" bestFit="1" customWidth="1"/>
    <col min="7681" max="7681" width="39" bestFit="1" customWidth="1"/>
    <col min="7937" max="7937" width="39" bestFit="1" customWidth="1"/>
    <col min="8193" max="8193" width="39" bestFit="1" customWidth="1"/>
    <col min="8449" max="8449" width="39" bestFit="1" customWidth="1"/>
    <col min="8705" max="8705" width="39" bestFit="1" customWidth="1"/>
    <col min="8961" max="8961" width="39" bestFit="1" customWidth="1"/>
    <col min="9217" max="9217" width="39" bestFit="1" customWidth="1"/>
    <col min="9473" max="9473" width="39" bestFit="1" customWidth="1"/>
    <col min="9729" max="9729" width="39" bestFit="1" customWidth="1"/>
    <col min="9985" max="9985" width="39" bestFit="1" customWidth="1"/>
    <col min="10241" max="10241" width="39" bestFit="1" customWidth="1"/>
    <col min="10497" max="10497" width="39" bestFit="1" customWidth="1"/>
    <col min="10753" max="10753" width="39" bestFit="1" customWidth="1"/>
    <col min="11009" max="11009" width="39" bestFit="1" customWidth="1"/>
    <col min="11265" max="11265" width="39" bestFit="1" customWidth="1"/>
    <col min="11521" max="11521" width="39" bestFit="1" customWidth="1"/>
    <col min="11777" max="11777" width="39" bestFit="1" customWidth="1"/>
    <col min="12033" max="12033" width="39" bestFit="1" customWidth="1"/>
    <col min="12289" max="12289" width="39" bestFit="1" customWidth="1"/>
    <col min="12545" max="12545" width="39" bestFit="1" customWidth="1"/>
    <col min="12801" max="12801" width="39" bestFit="1" customWidth="1"/>
    <col min="13057" max="13057" width="39" bestFit="1" customWidth="1"/>
    <col min="13313" max="13313" width="39" bestFit="1" customWidth="1"/>
    <col min="13569" max="13569" width="39" bestFit="1" customWidth="1"/>
    <col min="13825" max="13825" width="39" bestFit="1" customWidth="1"/>
    <col min="14081" max="14081" width="39" bestFit="1" customWidth="1"/>
    <col min="14337" max="14337" width="39" bestFit="1" customWidth="1"/>
    <col min="14593" max="14593" width="39" bestFit="1" customWidth="1"/>
    <col min="14849" max="14849" width="39" bestFit="1" customWidth="1"/>
    <col min="15105" max="15105" width="39" bestFit="1" customWidth="1"/>
    <col min="15361" max="15361" width="39" bestFit="1" customWidth="1"/>
    <col min="15617" max="15617" width="39" bestFit="1" customWidth="1"/>
    <col min="15873" max="15873" width="39" bestFit="1" customWidth="1"/>
    <col min="16129" max="16129" width="39" bestFit="1" customWidth="1"/>
  </cols>
  <sheetData>
    <row r="1" spans="1:18" ht="15">
      <c r="B1" s="211" t="s">
        <v>3</v>
      </c>
      <c r="C1" s="211" t="s">
        <v>4</v>
      </c>
      <c r="D1" s="211" t="s">
        <v>10</v>
      </c>
      <c r="E1" s="211" t="s">
        <v>5</v>
      </c>
      <c r="F1" s="211" t="s">
        <v>11</v>
      </c>
      <c r="G1" s="211" t="s">
        <v>80</v>
      </c>
      <c r="H1" s="211" t="s">
        <v>81</v>
      </c>
      <c r="I1" s="215" t="s">
        <v>76</v>
      </c>
      <c r="J1" s="215" t="s">
        <v>106</v>
      </c>
      <c r="K1" s="198" t="s">
        <v>171</v>
      </c>
    </row>
    <row r="2" spans="1:18">
      <c r="A2" s="216" t="s">
        <v>153</v>
      </c>
      <c r="B2" s="150">
        <v>102815</v>
      </c>
      <c r="C2" s="150">
        <v>82930</v>
      </c>
      <c r="D2" s="150">
        <v>81052</v>
      </c>
      <c r="E2" s="150">
        <v>73156</v>
      </c>
      <c r="F2" s="150">
        <v>79072</v>
      </c>
      <c r="G2" s="150">
        <v>107458.467</v>
      </c>
      <c r="H2" s="150">
        <v>169270.56200000001</v>
      </c>
      <c r="I2" s="150">
        <v>98448.09</v>
      </c>
      <c r="J2" s="150">
        <v>112000.299</v>
      </c>
      <c r="K2" s="150">
        <v>152774.42199999999</v>
      </c>
    </row>
    <row r="3" spans="1:18">
      <c r="A3" s="216" t="s">
        <v>154</v>
      </c>
      <c r="B3" s="150">
        <v>21379.555</v>
      </c>
      <c r="C3" s="150">
        <v>21328.996000000003</v>
      </c>
      <c r="D3" s="150">
        <v>25206.348999999998</v>
      </c>
      <c r="E3" s="150">
        <v>29670.83</v>
      </c>
      <c r="F3" s="150">
        <v>32544.829999999998</v>
      </c>
      <c r="G3" s="150">
        <v>55098.05799999999</v>
      </c>
      <c r="H3" s="150">
        <v>72118.028999999995</v>
      </c>
      <c r="I3" s="150">
        <v>69689.277000000002</v>
      </c>
      <c r="J3" s="150">
        <v>58187.341</v>
      </c>
      <c r="K3" s="150">
        <v>56228.235999999997</v>
      </c>
    </row>
    <row r="4" spans="1:18">
      <c r="A4" s="216" t="s">
        <v>155</v>
      </c>
      <c r="B4" s="150">
        <v>7230.1490000000003</v>
      </c>
      <c r="C4" s="150">
        <v>6635.5870000000004</v>
      </c>
      <c r="D4" s="150">
        <v>5929.8980000000001</v>
      </c>
      <c r="E4" s="150">
        <v>6124.3860000000004</v>
      </c>
      <c r="F4" s="150">
        <v>6694.692</v>
      </c>
      <c r="G4" s="150">
        <v>10310.998</v>
      </c>
      <c r="H4" s="150">
        <v>13074.805</v>
      </c>
      <c r="I4" s="150">
        <v>13171.429</v>
      </c>
      <c r="J4" s="150">
        <v>12756.02</v>
      </c>
      <c r="K4" s="150">
        <v>9772.0010000000002</v>
      </c>
    </row>
    <row r="5" spans="1:18" s="209" customFormat="1"/>
    <row r="9" spans="1:18" ht="15">
      <c r="A9" s="216" t="s">
        <v>161</v>
      </c>
      <c r="B9" s="211" t="s">
        <v>3</v>
      </c>
      <c r="C9" s="211" t="s">
        <v>4</v>
      </c>
      <c r="D9" s="211" t="s">
        <v>10</v>
      </c>
      <c r="E9" s="211" t="s">
        <v>5</v>
      </c>
      <c r="F9" s="211" t="s">
        <v>11</v>
      </c>
      <c r="G9" s="211" t="s">
        <v>80</v>
      </c>
      <c r="H9" s="211" t="s">
        <v>81</v>
      </c>
      <c r="I9" s="215" t="s">
        <v>76</v>
      </c>
      <c r="J9" s="198">
        <v>2023</v>
      </c>
      <c r="K9" s="198" t="s">
        <v>171</v>
      </c>
    </row>
    <row r="10" spans="1:18">
      <c r="A10" s="216" t="s">
        <v>91</v>
      </c>
      <c r="B10" s="150">
        <v>2755</v>
      </c>
      <c r="C10" s="150">
        <v>2972</v>
      </c>
      <c r="D10" s="150">
        <v>1946</v>
      </c>
      <c r="E10" s="150">
        <v>-3091.3919999999998</v>
      </c>
      <c r="F10" s="150">
        <v>-25.946999999999999</v>
      </c>
      <c r="G10" s="150">
        <v>18886.454000000002</v>
      </c>
      <c r="H10" s="150">
        <v>30476.182000000001</v>
      </c>
      <c r="I10" s="150">
        <v>4259.54</v>
      </c>
      <c r="J10" s="150">
        <v>-11082.135</v>
      </c>
      <c r="K10" s="150">
        <v>2026.4749999999999</v>
      </c>
    </row>
    <row r="11" spans="1:18">
      <c r="A11" s="216" t="s">
        <v>162</v>
      </c>
      <c r="B11" s="150">
        <v>7057.683</v>
      </c>
      <c r="C11" s="150">
        <v>-24397.331999999999</v>
      </c>
      <c r="D11" s="150">
        <v>-3659.1489999999999</v>
      </c>
      <c r="E11" s="150">
        <v>3707.4580000000001</v>
      </c>
      <c r="F11" s="150">
        <v>7750.9709999999995</v>
      </c>
      <c r="G11" s="150">
        <v>20563.300999999999</v>
      </c>
      <c r="H11" s="150">
        <v>5793.3</v>
      </c>
      <c r="I11" s="150">
        <v>-51005.180999999997</v>
      </c>
      <c r="J11" s="150">
        <v>10399.384</v>
      </c>
      <c r="K11" s="150">
        <v>37182.955999999998</v>
      </c>
    </row>
    <row r="12" spans="1:18">
      <c r="A12" s="216" t="s">
        <v>13</v>
      </c>
      <c r="B12" s="150">
        <v>-255.554</v>
      </c>
      <c r="C12" s="150">
        <v>191.52699999999999</v>
      </c>
      <c r="D12" s="150">
        <v>3003.404</v>
      </c>
      <c r="E12" s="150">
        <v>-2397.239</v>
      </c>
      <c r="F12" s="150">
        <v>2148.2779999999998</v>
      </c>
      <c r="G12" s="150">
        <v>3485.152</v>
      </c>
      <c r="H12" s="150">
        <v>1812.39</v>
      </c>
      <c r="I12" s="150">
        <v>-9446.1740000000009</v>
      </c>
      <c r="J12" s="150">
        <v>-1902.3820000000001</v>
      </c>
      <c r="K12" s="150">
        <v>-1221.644</v>
      </c>
    </row>
    <row r="13" spans="1:18">
      <c r="K13" s="202"/>
      <c r="L13" s="213"/>
      <c r="M13" s="213"/>
      <c r="N13" s="213"/>
      <c r="O13" s="213"/>
      <c r="P13" s="213"/>
      <c r="Q13" s="213"/>
      <c r="R13" s="213"/>
    </row>
    <row r="14" spans="1:18">
      <c r="K14" s="202"/>
      <c r="L14" s="213"/>
      <c r="M14" s="213"/>
      <c r="N14" s="213"/>
      <c r="O14" s="213"/>
      <c r="P14" s="213"/>
      <c r="Q14" s="213"/>
      <c r="R14" s="213"/>
    </row>
    <row r="15" spans="1:18">
      <c r="L15" s="213"/>
      <c r="M15" s="213"/>
      <c r="N15" s="213"/>
      <c r="O15" s="213"/>
      <c r="P15" s="213"/>
      <c r="Q15" s="213"/>
      <c r="R15" s="213"/>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rightToLeft="1" zoomScale="120" zoomScaleNormal="120" workbookViewId="0">
      <selection activeCell="D27" sqref="D27"/>
    </sheetView>
  </sheetViews>
  <sheetFormatPr defaultColWidth="9" defaultRowHeight="14.25"/>
  <cols>
    <col min="1" max="16384" width="9" style="1"/>
  </cols>
  <sheetData>
    <row r="1" spans="1:1" ht="15">
      <c r="A1" s="16" t="s">
        <v>163</v>
      </c>
    </row>
    <row r="2" spans="1:1">
      <c r="A2" s="1" t="s">
        <v>146</v>
      </c>
    </row>
    <row r="19" spans="1:1">
      <c r="A19" s="9" t="s">
        <v>95</v>
      </c>
    </row>
    <row r="20" spans="1:1">
      <c r="A20" s="77" t="s">
        <v>152</v>
      </c>
    </row>
  </sheetData>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rightToLeft="1" workbookViewId="0">
      <selection activeCell="B5" sqref="B5:L8"/>
    </sheetView>
  </sheetViews>
  <sheetFormatPr defaultRowHeight="14.25"/>
  <cols>
    <col min="1" max="1" width="35" bestFit="1" customWidth="1"/>
    <col min="2" max="5" width="13.25" customWidth="1"/>
    <col min="6" max="6" width="16.125" customWidth="1"/>
    <col min="7" max="7" width="13.25" bestFit="1" customWidth="1"/>
    <col min="8" max="8" width="12" bestFit="1" customWidth="1"/>
    <col min="9" max="9" width="11.125" customWidth="1"/>
    <col min="10" max="10" width="12" bestFit="1" customWidth="1"/>
    <col min="11" max="11" width="11.125" bestFit="1" customWidth="1"/>
    <col min="12" max="12" width="12" bestFit="1" customWidth="1"/>
    <col min="13" max="13" width="28.375" bestFit="1" customWidth="1"/>
    <col min="14" max="14" width="7.625" bestFit="1" customWidth="1"/>
    <col min="15" max="15" width="11.125" customWidth="1"/>
    <col min="16" max="16" width="7.125" customWidth="1"/>
    <col min="17" max="17" width="11.125" bestFit="1" customWidth="1"/>
    <col min="18" max="18" width="7.125" customWidth="1"/>
    <col min="19" max="19" width="11.125" bestFit="1" customWidth="1"/>
    <col min="20" max="20" width="9.25" customWidth="1"/>
    <col min="21" max="21" width="7.125" customWidth="1"/>
    <col min="22" max="22" width="11.125" customWidth="1"/>
    <col min="23" max="23" width="11.125" bestFit="1" customWidth="1"/>
    <col min="24" max="24" width="9" bestFit="1" customWidth="1"/>
    <col min="25" max="25" width="11.125" bestFit="1" customWidth="1"/>
    <col min="26" max="26" width="11.125" customWidth="1"/>
    <col min="27" max="27" width="7.125" customWidth="1"/>
    <col min="28" max="29" width="11.125" bestFit="1" customWidth="1"/>
    <col min="30" max="30" width="7.125" customWidth="1"/>
    <col min="31" max="32" width="11.125" bestFit="1" customWidth="1"/>
    <col min="33" max="33" width="9.25" customWidth="1"/>
    <col min="34" max="34" width="7.125" customWidth="1"/>
    <col min="35" max="37" width="11.125" bestFit="1" customWidth="1"/>
    <col min="38" max="38" width="7.125" customWidth="1"/>
    <col min="39" max="41" width="11.125" bestFit="1" customWidth="1"/>
    <col min="42" max="42" width="7.125" customWidth="1"/>
    <col min="43" max="45" width="11.125" bestFit="1" customWidth="1"/>
    <col min="46" max="46" width="9.25" bestFit="1" customWidth="1"/>
    <col min="245" max="245" width="9.625" bestFit="1" customWidth="1"/>
    <col min="246" max="246" width="14.375" bestFit="1" customWidth="1"/>
    <col min="247" max="247" width="10.25" bestFit="1" customWidth="1"/>
    <col min="248" max="248" width="11" bestFit="1" customWidth="1"/>
    <col min="249" max="249" width="14.375" bestFit="1" customWidth="1"/>
    <col min="250" max="250" width="10.25" bestFit="1" customWidth="1"/>
    <col min="251" max="251" width="11" bestFit="1" customWidth="1"/>
    <col min="252" max="252" width="17.125" customWidth="1"/>
    <col min="255" max="262" width="16.125" customWidth="1"/>
    <col min="263" max="263" width="9.25" customWidth="1"/>
    <col min="264" max="264" width="7.125" customWidth="1"/>
    <col min="265" max="265" width="11.125" customWidth="1"/>
    <col min="266" max="266" width="7.125" customWidth="1"/>
    <col min="267" max="267" width="11.125" bestFit="1" customWidth="1"/>
    <col min="268" max="268" width="7.125" customWidth="1"/>
    <col min="269" max="269" width="11.125" bestFit="1" customWidth="1"/>
    <col min="270" max="270" width="7.125" customWidth="1"/>
    <col min="271" max="271" width="11.125" customWidth="1"/>
    <col min="272" max="272" width="7.125" customWidth="1"/>
    <col min="273" max="273" width="11.125" bestFit="1" customWidth="1"/>
    <col min="274" max="274" width="7.125" customWidth="1"/>
    <col min="275" max="275" width="11.125" bestFit="1" customWidth="1"/>
    <col min="276" max="276" width="9.25" customWidth="1"/>
    <col min="277" max="277" width="7.125" customWidth="1"/>
    <col min="278" max="278" width="11.125" customWidth="1"/>
    <col min="279" max="279" width="11.125" bestFit="1" customWidth="1"/>
    <col min="280" max="280" width="7.125" customWidth="1"/>
    <col min="281" max="281" width="11.125" bestFit="1" customWidth="1"/>
    <col min="282" max="282" width="11.125" customWidth="1"/>
    <col min="283" max="283" width="7.125" customWidth="1"/>
    <col min="284" max="285" width="11.125" bestFit="1" customWidth="1"/>
    <col min="286" max="286" width="7.125" customWidth="1"/>
    <col min="287" max="288" width="11.125" bestFit="1" customWidth="1"/>
    <col min="289" max="289" width="9.25" customWidth="1"/>
    <col min="290" max="290" width="7.125" customWidth="1"/>
    <col min="291" max="293" width="11.125" bestFit="1" customWidth="1"/>
    <col min="294" max="294" width="7.125" customWidth="1"/>
    <col min="295" max="297" width="11.125" bestFit="1" customWidth="1"/>
    <col min="298" max="298" width="7.125" customWidth="1"/>
    <col min="299" max="301" width="11.125" bestFit="1" customWidth="1"/>
    <col min="302" max="302" width="9.25" bestFit="1" customWidth="1"/>
    <col min="501" max="501" width="9.625" bestFit="1" customWidth="1"/>
    <col min="502" max="502" width="14.375" bestFit="1" customWidth="1"/>
    <col min="503" max="503" width="10.25" bestFit="1" customWidth="1"/>
    <col min="504" max="504" width="11" bestFit="1" customWidth="1"/>
    <col min="505" max="505" width="14.375" bestFit="1" customWidth="1"/>
    <col min="506" max="506" width="10.25" bestFit="1" customWidth="1"/>
    <col min="507" max="507" width="11" bestFit="1" customWidth="1"/>
    <col min="508" max="508" width="17.125" customWidth="1"/>
    <col min="511" max="518" width="16.125" customWidth="1"/>
    <col min="519" max="519" width="9.25" customWidth="1"/>
    <col min="520" max="520" width="7.125" customWidth="1"/>
    <col min="521" max="521" width="11.125" customWidth="1"/>
    <col min="522" max="522" width="7.125" customWidth="1"/>
    <col min="523" max="523" width="11.125" bestFit="1" customWidth="1"/>
    <col min="524" max="524" width="7.125" customWidth="1"/>
    <col min="525" max="525" width="11.125" bestFit="1" customWidth="1"/>
    <col min="526" max="526" width="7.125" customWidth="1"/>
    <col min="527" max="527" width="11.125" customWidth="1"/>
    <col min="528" max="528" width="7.125" customWidth="1"/>
    <col min="529" max="529" width="11.125" bestFit="1" customWidth="1"/>
    <col min="530" max="530" width="7.125" customWidth="1"/>
    <col min="531" max="531" width="11.125" bestFit="1" customWidth="1"/>
    <col min="532" max="532" width="9.25" customWidth="1"/>
    <col min="533" max="533" width="7.125" customWidth="1"/>
    <col min="534" max="534" width="11.125" customWidth="1"/>
    <col min="535" max="535" width="11.125" bestFit="1" customWidth="1"/>
    <col min="536" max="536" width="7.125" customWidth="1"/>
    <col min="537" max="537" width="11.125" bestFit="1" customWidth="1"/>
    <col min="538" max="538" width="11.125" customWidth="1"/>
    <col min="539" max="539" width="7.125" customWidth="1"/>
    <col min="540" max="541" width="11.125" bestFit="1" customWidth="1"/>
    <col min="542" max="542" width="7.125" customWidth="1"/>
    <col min="543" max="544" width="11.125" bestFit="1" customWidth="1"/>
    <col min="545" max="545" width="9.25" customWidth="1"/>
    <col min="546" max="546" width="7.125" customWidth="1"/>
    <col min="547" max="549" width="11.125" bestFit="1" customWidth="1"/>
    <col min="550" max="550" width="7.125" customWidth="1"/>
    <col min="551" max="553" width="11.125" bestFit="1" customWidth="1"/>
    <col min="554" max="554" width="7.125" customWidth="1"/>
    <col min="555" max="557" width="11.125" bestFit="1" customWidth="1"/>
    <col min="558" max="558" width="9.25" bestFit="1" customWidth="1"/>
    <col min="757" max="757" width="9.625" bestFit="1" customWidth="1"/>
    <col min="758" max="758" width="14.375" bestFit="1" customWidth="1"/>
    <col min="759" max="759" width="10.25" bestFit="1" customWidth="1"/>
    <col min="760" max="760" width="11" bestFit="1" customWidth="1"/>
    <col min="761" max="761" width="14.375" bestFit="1" customWidth="1"/>
    <col min="762" max="762" width="10.25" bestFit="1" customWidth="1"/>
    <col min="763" max="763" width="11" bestFit="1" customWidth="1"/>
    <col min="764" max="764" width="17.125" customWidth="1"/>
    <col min="767" max="774" width="16.125" customWidth="1"/>
    <col min="775" max="775" width="9.25" customWidth="1"/>
    <col min="776" max="776" width="7.125" customWidth="1"/>
    <col min="777" max="777" width="11.125" customWidth="1"/>
    <col min="778" max="778" width="7.125" customWidth="1"/>
    <col min="779" max="779" width="11.125" bestFit="1" customWidth="1"/>
    <col min="780" max="780" width="7.125" customWidth="1"/>
    <col min="781" max="781" width="11.125" bestFit="1" customWidth="1"/>
    <col min="782" max="782" width="7.125" customWidth="1"/>
    <col min="783" max="783" width="11.125" customWidth="1"/>
    <col min="784" max="784" width="7.125" customWidth="1"/>
    <col min="785" max="785" width="11.125" bestFit="1" customWidth="1"/>
    <col min="786" max="786" width="7.125" customWidth="1"/>
    <col min="787" max="787" width="11.125" bestFit="1" customWidth="1"/>
    <col min="788" max="788" width="9.25" customWidth="1"/>
    <col min="789" max="789" width="7.125" customWidth="1"/>
    <col min="790" max="790" width="11.125" customWidth="1"/>
    <col min="791" max="791" width="11.125" bestFit="1" customWidth="1"/>
    <col min="792" max="792" width="7.125" customWidth="1"/>
    <col min="793" max="793" width="11.125" bestFit="1" customWidth="1"/>
    <col min="794" max="794" width="11.125" customWidth="1"/>
    <col min="795" max="795" width="7.125" customWidth="1"/>
    <col min="796" max="797" width="11.125" bestFit="1" customWidth="1"/>
    <col min="798" max="798" width="7.125" customWidth="1"/>
    <col min="799" max="800" width="11.125" bestFit="1" customWidth="1"/>
    <col min="801" max="801" width="9.25" customWidth="1"/>
    <col min="802" max="802" width="7.125" customWidth="1"/>
    <col min="803" max="805" width="11.125" bestFit="1" customWidth="1"/>
    <col min="806" max="806" width="7.125" customWidth="1"/>
    <col min="807" max="809" width="11.125" bestFit="1" customWidth="1"/>
    <col min="810" max="810" width="7.125" customWidth="1"/>
    <col min="811" max="813" width="11.125" bestFit="1" customWidth="1"/>
    <col min="814" max="814" width="9.25" bestFit="1" customWidth="1"/>
    <col min="1013" max="1013" width="9.625" bestFit="1" customWidth="1"/>
    <col min="1014" max="1014" width="14.375" bestFit="1" customWidth="1"/>
    <col min="1015" max="1015" width="10.25" bestFit="1" customWidth="1"/>
    <col min="1016" max="1016" width="11" bestFit="1" customWidth="1"/>
    <col min="1017" max="1017" width="14.375" bestFit="1" customWidth="1"/>
    <col min="1018" max="1018" width="10.25" bestFit="1" customWidth="1"/>
    <col min="1019" max="1019" width="11" bestFit="1" customWidth="1"/>
    <col min="1020" max="1020" width="17.125" customWidth="1"/>
    <col min="1023" max="1030" width="16.125" customWidth="1"/>
    <col min="1031" max="1031" width="9.25" customWidth="1"/>
    <col min="1032" max="1032" width="7.125" customWidth="1"/>
    <col min="1033" max="1033" width="11.125" customWidth="1"/>
    <col min="1034" max="1034" width="7.125" customWidth="1"/>
    <col min="1035" max="1035" width="11.125" bestFit="1" customWidth="1"/>
    <col min="1036" max="1036" width="7.125" customWidth="1"/>
    <col min="1037" max="1037" width="11.125" bestFit="1" customWidth="1"/>
    <col min="1038" max="1038" width="7.125" customWidth="1"/>
    <col min="1039" max="1039" width="11.125" customWidth="1"/>
    <col min="1040" max="1040" width="7.125" customWidth="1"/>
    <col min="1041" max="1041" width="11.125" bestFit="1" customWidth="1"/>
    <col min="1042" max="1042" width="7.125" customWidth="1"/>
    <col min="1043" max="1043" width="11.125" bestFit="1" customWidth="1"/>
    <col min="1044" max="1044" width="9.25" customWidth="1"/>
    <col min="1045" max="1045" width="7.125" customWidth="1"/>
    <col min="1046" max="1046" width="11.125" customWidth="1"/>
    <col min="1047" max="1047" width="11.125" bestFit="1" customWidth="1"/>
    <col min="1048" max="1048" width="7.125" customWidth="1"/>
    <col min="1049" max="1049" width="11.125" bestFit="1" customWidth="1"/>
    <col min="1050" max="1050" width="11.125" customWidth="1"/>
    <col min="1051" max="1051" width="7.125" customWidth="1"/>
    <col min="1052" max="1053" width="11.125" bestFit="1" customWidth="1"/>
    <col min="1054" max="1054" width="7.125" customWidth="1"/>
    <col min="1055" max="1056" width="11.125" bestFit="1" customWidth="1"/>
    <col min="1057" max="1057" width="9.25" customWidth="1"/>
    <col min="1058" max="1058" width="7.125" customWidth="1"/>
    <col min="1059" max="1061" width="11.125" bestFit="1" customWidth="1"/>
    <col min="1062" max="1062" width="7.125" customWidth="1"/>
    <col min="1063" max="1065" width="11.125" bestFit="1" customWidth="1"/>
    <col min="1066" max="1066" width="7.125" customWidth="1"/>
    <col min="1067" max="1069" width="11.125" bestFit="1" customWidth="1"/>
    <col min="1070" max="1070" width="9.25" bestFit="1" customWidth="1"/>
    <col min="1269" max="1269" width="9.625" bestFit="1" customWidth="1"/>
    <col min="1270" max="1270" width="14.375" bestFit="1" customWidth="1"/>
    <col min="1271" max="1271" width="10.25" bestFit="1" customWidth="1"/>
    <col min="1272" max="1272" width="11" bestFit="1" customWidth="1"/>
    <col min="1273" max="1273" width="14.375" bestFit="1" customWidth="1"/>
    <col min="1274" max="1274" width="10.25" bestFit="1" customWidth="1"/>
    <col min="1275" max="1275" width="11" bestFit="1" customWidth="1"/>
    <col min="1276" max="1276" width="17.125" customWidth="1"/>
    <col min="1279" max="1286" width="16.125" customWidth="1"/>
    <col min="1287" max="1287" width="9.25" customWidth="1"/>
    <col min="1288" max="1288" width="7.125" customWidth="1"/>
    <col min="1289" max="1289" width="11.125" customWidth="1"/>
    <col min="1290" max="1290" width="7.125" customWidth="1"/>
    <col min="1291" max="1291" width="11.125" bestFit="1" customWidth="1"/>
    <col min="1292" max="1292" width="7.125" customWidth="1"/>
    <col min="1293" max="1293" width="11.125" bestFit="1" customWidth="1"/>
    <col min="1294" max="1294" width="7.125" customWidth="1"/>
    <col min="1295" max="1295" width="11.125" customWidth="1"/>
    <col min="1296" max="1296" width="7.125" customWidth="1"/>
    <col min="1297" max="1297" width="11.125" bestFit="1" customWidth="1"/>
    <col min="1298" max="1298" width="7.125" customWidth="1"/>
    <col min="1299" max="1299" width="11.125" bestFit="1" customWidth="1"/>
    <col min="1300" max="1300" width="9.25" customWidth="1"/>
    <col min="1301" max="1301" width="7.125" customWidth="1"/>
    <col min="1302" max="1302" width="11.125" customWidth="1"/>
    <col min="1303" max="1303" width="11.125" bestFit="1" customWidth="1"/>
    <col min="1304" max="1304" width="7.125" customWidth="1"/>
    <col min="1305" max="1305" width="11.125" bestFit="1" customWidth="1"/>
    <col min="1306" max="1306" width="11.125" customWidth="1"/>
    <col min="1307" max="1307" width="7.125" customWidth="1"/>
    <col min="1308" max="1309" width="11.125" bestFit="1" customWidth="1"/>
    <col min="1310" max="1310" width="7.125" customWidth="1"/>
    <col min="1311" max="1312" width="11.125" bestFit="1" customWidth="1"/>
    <col min="1313" max="1313" width="9.25" customWidth="1"/>
    <col min="1314" max="1314" width="7.125" customWidth="1"/>
    <col min="1315" max="1317" width="11.125" bestFit="1" customWidth="1"/>
    <col min="1318" max="1318" width="7.125" customWidth="1"/>
    <col min="1319" max="1321" width="11.125" bestFit="1" customWidth="1"/>
    <col min="1322" max="1322" width="7.125" customWidth="1"/>
    <col min="1323" max="1325" width="11.125" bestFit="1" customWidth="1"/>
    <col min="1326" max="1326" width="9.25" bestFit="1" customWidth="1"/>
    <col min="1525" max="1525" width="9.625" bestFit="1" customWidth="1"/>
    <col min="1526" max="1526" width="14.375" bestFit="1" customWidth="1"/>
    <col min="1527" max="1527" width="10.25" bestFit="1" customWidth="1"/>
    <col min="1528" max="1528" width="11" bestFit="1" customWidth="1"/>
    <col min="1529" max="1529" width="14.375" bestFit="1" customWidth="1"/>
    <col min="1530" max="1530" width="10.25" bestFit="1" customWidth="1"/>
    <col min="1531" max="1531" width="11" bestFit="1" customWidth="1"/>
    <col min="1532" max="1532" width="17.125" customWidth="1"/>
    <col min="1535" max="1542" width="16.125" customWidth="1"/>
    <col min="1543" max="1543" width="9.25" customWidth="1"/>
    <col min="1544" max="1544" width="7.125" customWidth="1"/>
    <col min="1545" max="1545" width="11.125" customWidth="1"/>
    <col min="1546" max="1546" width="7.125" customWidth="1"/>
    <col min="1547" max="1547" width="11.125" bestFit="1" customWidth="1"/>
    <col min="1548" max="1548" width="7.125" customWidth="1"/>
    <col min="1549" max="1549" width="11.125" bestFit="1" customWidth="1"/>
    <col min="1550" max="1550" width="7.125" customWidth="1"/>
    <col min="1551" max="1551" width="11.125" customWidth="1"/>
    <col min="1552" max="1552" width="7.125" customWidth="1"/>
    <col min="1553" max="1553" width="11.125" bestFit="1" customWidth="1"/>
    <col min="1554" max="1554" width="7.125" customWidth="1"/>
    <col min="1555" max="1555" width="11.125" bestFit="1" customWidth="1"/>
    <col min="1556" max="1556" width="9.25" customWidth="1"/>
    <col min="1557" max="1557" width="7.125" customWidth="1"/>
    <col min="1558" max="1558" width="11.125" customWidth="1"/>
    <col min="1559" max="1559" width="11.125" bestFit="1" customWidth="1"/>
    <col min="1560" max="1560" width="7.125" customWidth="1"/>
    <col min="1561" max="1561" width="11.125" bestFit="1" customWidth="1"/>
    <col min="1562" max="1562" width="11.125" customWidth="1"/>
    <col min="1563" max="1563" width="7.125" customWidth="1"/>
    <col min="1564" max="1565" width="11.125" bestFit="1" customWidth="1"/>
    <col min="1566" max="1566" width="7.125" customWidth="1"/>
    <col min="1567" max="1568" width="11.125" bestFit="1" customWidth="1"/>
    <col min="1569" max="1569" width="9.25" customWidth="1"/>
    <col min="1570" max="1570" width="7.125" customWidth="1"/>
    <col min="1571" max="1573" width="11.125" bestFit="1" customWidth="1"/>
    <col min="1574" max="1574" width="7.125" customWidth="1"/>
    <col min="1575" max="1577" width="11.125" bestFit="1" customWidth="1"/>
    <col min="1578" max="1578" width="7.125" customWidth="1"/>
    <col min="1579" max="1581" width="11.125" bestFit="1" customWidth="1"/>
    <col min="1582" max="1582" width="9.25" bestFit="1" customWidth="1"/>
    <col min="1781" max="1781" width="9.625" bestFit="1" customWidth="1"/>
    <col min="1782" max="1782" width="14.375" bestFit="1" customWidth="1"/>
    <col min="1783" max="1783" width="10.25" bestFit="1" customWidth="1"/>
    <col min="1784" max="1784" width="11" bestFit="1" customWidth="1"/>
    <col min="1785" max="1785" width="14.375" bestFit="1" customWidth="1"/>
    <col min="1786" max="1786" width="10.25" bestFit="1" customWidth="1"/>
    <col min="1787" max="1787" width="11" bestFit="1" customWidth="1"/>
    <col min="1788" max="1788" width="17.125" customWidth="1"/>
    <col min="1791" max="1798" width="16.125" customWidth="1"/>
    <col min="1799" max="1799" width="9.25" customWidth="1"/>
    <col min="1800" max="1800" width="7.125" customWidth="1"/>
    <col min="1801" max="1801" width="11.125" customWidth="1"/>
    <col min="1802" max="1802" width="7.125" customWidth="1"/>
    <col min="1803" max="1803" width="11.125" bestFit="1" customWidth="1"/>
    <col min="1804" max="1804" width="7.125" customWidth="1"/>
    <col min="1805" max="1805" width="11.125" bestFit="1" customWidth="1"/>
    <col min="1806" max="1806" width="7.125" customWidth="1"/>
    <col min="1807" max="1807" width="11.125" customWidth="1"/>
    <col min="1808" max="1808" width="7.125" customWidth="1"/>
    <col min="1809" max="1809" width="11.125" bestFit="1" customWidth="1"/>
    <col min="1810" max="1810" width="7.125" customWidth="1"/>
    <col min="1811" max="1811" width="11.125" bestFit="1" customWidth="1"/>
    <col min="1812" max="1812" width="9.25" customWidth="1"/>
    <col min="1813" max="1813" width="7.125" customWidth="1"/>
    <col min="1814" max="1814" width="11.125" customWidth="1"/>
    <col min="1815" max="1815" width="11.125" bestFit="1" customWidth="1"/>
    <col min="1816" max="1816" width="7.125" customWidth="1"/>
    <col min="1817" max="1817" width="11.125" bestFit="1" customWidth="1"/>
    <col min="1818" max="1818" width="11.125" customWidth="1"/>
    <col min="1819" max="1819" width="7.125" customWidth="1"/>
    <col min="1820" max="1821" width="11.125" bestFit="1" customWidth="1"/>
    <col min="1822" max="1822" width="7.125" customWidth="1"/>
    <col min="1823" max="1824" width="11.125" bestFit="1" customWidth="1"/>
    <col min="1825" max="1825" width="9.25" customWidth="1"/>
    <col min="1826" max="1826" width="7.125" customWidth="1"/>
    <col min="1827" max="1829" width="11.125" bestFit="1" customWidth="1"/>
    <col min="1830" max="1830" width="7.125" customWidth="1"/>
    <col min="1831" max="1833" width="11.125" bestFit="1" customWidth="1"/>
    <col min="1834" max="1834" width="7.125" customWidth="1"/>
    <col min="1835" max="1837" width="11.125" bestFit="1" customWidth="1"/>
    <col min="1838" max="1838" width="9.25" bestFit="1" customWidth="1"/>
    <col min="2037" max="2037" width="9.625" bestFit="1" customWidth="1"/>
    <col min="2038" max="2038" width="14.375" bestFit="1" customWidth="1"/>
    <col min="2039" max="2039" width="10.25" bestFit="1" customWidth="1"/>
    <col min="2040" max="2040" width="11" bestFit="1" customWidth="1"/>
    <col min="2041" max="2041" width="14.375" bestFit="1" customWidth="1"/>
    <col min="2042" max="2042" width="10.25" bestFit="1" customWidth="1"/>
    <col min="2043" max="2043" width="11" bestFit="1" customWidth="1"/>
    <col min="2044" max="2044" width="17.125" customWidth="1"/>
    <col min="2047" max="2054" width="16.125" customWidth="1"/>
    <col min="2055" max="2055" width="9.25" customWidth="1"/>
    <col min="2056" max="2056" width="7.125" customWidth="1"/>
    <col min="2057" max="2057" width="11.125" customWidth="1"/>
    <col min="2058" max="2058" width="7.125" customWidth="1"/>
    <col min="2059" max="2059" width="11.125" bestFit="1" customWidth="1"/>
    <col min="2060" max="2060" width="7.125" customWidth="1"/>
    <col min="2061" max="2061" width="11.125" bestFit="1" customWidth="1"/>
    <col min="2062" max="2062" width="7.125" customWidth="1"/>
    <col min="2063" max="2063" width="11.125" customWidth="1"/>
    <col min="2064" max="2064" width="7.125" customWidth="1"/>
    <col min="2065" max="2065" width="11.125" bestFit="1" customWidth="1"/>
    <col min="2066" max="2066" width="7.125" customWidth="1"/>
    <col min="2067" max="2067" width="11.125" bestFit="1" customWidth="1"/>
    <col min="2068" max="2068" width="9.25" customWidth="1"/>
    <col min="2069" max="2069" width="7.125" customWidth="1"/>
    <col min="2070" max="2070" width="11.125" customWidth="1"/>
    <col min="2071" max="2071" width="11.125" bestFit="1" customWidth="1"/>
    <col min="2072" max="2072" width="7.125" customWidth="1"/>
    <col min="2073" max="2073" width="11.125" bestFit="1" customWidth="1"/>
    <col min="2074" max="2074" width="11.125" customWidth="1"/>
    <col min="2075" max="2075" width="7.125" customWidth="1"/>
    <col min="2076" max="2077" width="11.125" bestFit="1" customWidth="1"/>
    <col min="2078" max="2078" width="7.125" customWidth="1"/>
    <col min="2079" max="2080" width="11.125" bestFit="1" customWidth="1"/>
    <col min="2081" max="2081" width="9.25" customWidth="1"/>
    <col min="2082" max="2082" width="7.125" customWidth="1"/>
    <col min="2083" max="2085" width="11.125" bestFit="1" customWidth="1"/>
    <col min="2086" max="2086" width="7.125" customWidth="1"/>
    <col min="2087" max="2089" width="11.125" bestFit="1" customWidth="1"/>
    <col min="2090" max="2090" width="7.125" customWidth="1"/>
    <col min="2091" max="2093" width="11.125" bestFit="1" customWidth="1"/>
    <col min="2094" max="2094" width="9.25" bestFit="1" customWidth="1"/>
    <col min="2293" max="2293" width="9.625" bestFit="1" customWidth="1"/>
    <col min="2294" max="2294" width="14.375" bestFit="1" customWidth="1"/>
    <col min="2295" max="2295" width="10.25" bestFit="1" customWidth="1"/>
    <col min="2296" max="2296" width="11" bestFit="1" customWidth="1"/>
    <col min="2297" max="2297" width="14.375" bestFit="1" customWidth="1"/>
    <col min="2298" max="2298" width="10.25" bestFit="1" customWidth="1"/>
    <col min="2299" max="2299" width="11" bestFit="1" customWidth="1"/>
    <col min="2300" max="2300" width="17.125" customWidth="1"/>
    <col min="2303" max="2310" width="16.125" customWidth="1"/>
    <col min="2311" max="2311" width="9.25" customWidth="1"/>
    <col min="2312" max="2312" width="7.125" customWidth="1"/>
    <col min="2313" max="2313" width="11.125" customWidth="1"/>
    <col min="2314" max="2314" width="7.125" customWidth="1"/>
    <col min="2315" max="2315" width="11.125" bestFit="1" customWidth="1"/>
    <col min="2316" max="2316" width="7.125" customWidth="1"/>
    <col min="2317" max="2317" width="11.125" bestFit="1" customWidth="1"/>
    <col min="2318" max="2318" width="7.125" customWidth="1"/>
    <col min="2319" max="2319" width="11.125" customWidth="1"/>
    <col min="2320" max="2320" width="7.125" customWidth="1"/>
    <col min="2321" max="2321" width="11.125" bestFit="1" customWidth="1"/>
    <col min="2322" max="2322" width="7.125" customWidth="1"/>
    <col min="2323" max="2323" width="11.125" bestFit="1" customWidth="1"/>
    <col min="2324" max="2324" width="9.25" customWidth="1"/>
    <col min="2325" max="2325" width="7.125" customWidth="1"/>
    <col min="2326" max="2326" width="11.125" customWidth="1"/>
    <col min="2327" max="2327" width="11.125" bestFit="1" customWidth="1"/>
    <col min="2328" max="2328" width="7.125" customWidth="1"/>
    <col min="2329" max="2329" width="11.125" bestFit="1" customWidth="1"/>
    <col min="2330" max="2330" width="11.125" customWidth="1"/>
    <col min="2331" max="2331" width="7.125" customWidth="1"/>
    <col min="2332" max="2333" width="11.125" bestFit="1" customWidth="1"/>
    <col min="2334" max="2334" width="7.125" customWidth="1"/>
    <col min="2335" max="2336" width="11.125" bestFit="1" customWidth="1"/>
    <col min="2337" max="2337" width="9.25" customWidth="1"/>
    <col min="2338" max="2338" width="7.125" customWidth="1"/>
    <col min="2339" max="2341" width="11.125" bestFit="1" customWidth="1"/>
    <col min="2342" max="2342" width="7.125" customWidth="1"/>
    <col min="2343" max="2345" width="11.125" bestFit="1" customWidth="1"/>
    <col min="2346" max="2346" width="7.125" customWidth="1"/>
    <col min="2347" max="2349" width="11.125" bestFit="1" customWidth="1"/>
    <col min="2350" max="2350" width="9.25" bestFit="1" customWidth="1"/>
    <col min="2549" max="2549" width="9.625" bestFit="1" customWidth="1"/>
    <col min="2550" max="2550" width="14.375" bestFit="1" customWidth="1"/>
    <col min="2551" max="2551" width="10.25" bestFit="1" customWidth="1"/>
    <col min="2552" max="2552" width="11" bestFit="1" customWidth="1"/>
    <col min="2553" max="2553" width="14.375" bestFit="1" customWidth="1"/>
    <col min="2554" max="2554" width="10.25" bestFit="1" customWidth="1"/>
    <col min="2555" max="2555" width="11" bestFit="1" customWidth="1"/>
    <col min="2556" max="2556" width="17.125" customWidth="1"/>
    <col min="2559" max="2566" width="16.125" customWidth="1"/>
    <col min="2567" max="2567" width="9.25" customWidth="1"/>
    <col min="2568" max="2568" width="7.125" customWidth="1"/>
    <col min="2569" max="2569" width="11.125" customWidth="1"/>
    <col min="2570" max="2570" width="7.125" customWidth="1"/>
    <col min="2571" max="2571" width="11.125" bestFit="1" customWidth="1"/>
    <col min="2572" max="2572" width="7.125" customWidth="1"/>
    <col min="2573" max="2573" width="11.125" bestFit="1" customWidth="1"/>
    <col min="2574" max="2574" width="7.125" customWidth="1"/>
    <col min="2575" max="2575" width="11.125" customWidth="1"/>
    <col min="2576" max="2576" width="7.125" customWidth="1"/>
    <col min="2577" max="2577" width="11.125" bestFit="1" customWidth="1"/>
    <col min="2578" max="2578" width="7.125" customWidth="1"/>
    <col min="2579" max="2579" width="11.125" bestFit="1" customWidth="1"/>
    <col min="2580" max="2580" width="9.25" customWidth="1"/>
    <col min="2581" max="2581" width="7.125" customWidth="1"/>
    <col min="2582" max="2582" width="11.125" customWidth="1"/>
    <col min="2583" max="2583" width="11.125" bestFit="1" customWidth="1"/>
    <col min="2584" max="2584" width="7.125" customWidth="1"/>
    <col min="2585" max="2585" width="11.125" bestFit="1" customWidth="1"/>
    <col min="2586" max="2586" width="11.125" customWidth="1"/>
    <col min="2587" max="2587" width="7.125" customWidth="1"/>
    <col min="2588" max="2589" width="11.125" bestFit="1" customWidth="1"/>
    <col min="2590" max="2590" width="7.125" customWidth="1"/>
    <col min="2591" max="2592" width="11.125" bestFit="1" customWidth="1"/>
    <col min="2593" max="2593" width="9.25" customWidth="1"/>
    <col min="2594" max="2594" width="7.125" customWidth="1"/>
    <col min="2595" max="2597" width="11.125" bestFit="1" customWidth="1"/>
    <col min="2598" max="2598" width="7.125" customWidth="1"/>
    <col min="2599" max="2601" width="11.125" bestFit="1" customWidth="1"/>
    <col min="2602" max="2602" width="7.125" customWidth="1"/>
    <col min="2603" max="2605" width="11.125" bestFit="1" customWidth="1"/>
    <col min="2606" max="2606" width="9.25" bestFit="1" customWidth="1"/>
    <col min="2805" max="2805" width="9.625" bestFit="1" customWidth="1"/>
    <col min="2806" max="2806" width="14.375" bestFit="1" customWidth="1"/>
    <col min="2807" max="2807" width="10.25" bestFit="1" customWidth="1"/>
    <col min="2808" max="2808" width="11" bestFit="1" customWidth="1"/>
    <col min="2809" max="2809" width="14.375" bestFit="1" customWidth="1"/>
    <col min="2810" max="2810" width="10.25" bestFit="1" customWidth="1"/>
    <col min="2811" max="2811" width="11" bestFit="1" customWidth="1"/>
    <col min="2812" max="2812" width="17.125" customWidth="1"/>
    <col min="2815" max="2822" width="16.125" customWidth="1"/>
    <col min="2823" max="2823" width="9.25" customWidth="1"/>
    <col min="2824" max="2824" width="7.125" customWidth="1"/>
    <col min="2825" max="2825" width="11.125" customWidth="1"/>
    <col min="2826" max="2826" width="7.125" customWidth="1"/>
    <col min="2827" max="2827" width="11.125" bestFit="1" customWidth="1"/>
    <col min="2828" max="2828" width="7.125" customWidth="1"/>
    <col min="2829" max="2829" width="11.125" bestFit="1" customWidth="1"/>
    <col min="2830" max="2830" width="7.125" customWidth="1"/>
    <col min="2831" max="2831" width="11.125" customWidth="1"/>
    <col min="2832" max="2832" width="7.125" customWidth="1"/>
    <col min="2833" max="2833" width="11.125" bestFit="1" customWidth="1"/>
    <col min="2834" max="2834" width="7.125" customWidth="1"/>
    <col min="2835" max="2835" width="11.125" bestFit="1" customWidth="1"/>
    <col min="2836" max="2836" width="9.25" customWidth="1"/>
    <col min="2837" max="2837" width="7.125" customWidth="1"/>
    <col min="2838" max="2838" width="11.125" customWidth="1"/>
    <col min="2839" max="2839" width="11.125" bestFit="1" customWidth="1"/>
    <col min="2840" max="2840" width="7.125" customWidth="1"/>
    <col min="2841" max="2841" width="11.125" bestFit="1" customWidth="1"/>
    <col min="2842" max="2842" width="11.125" customWidth="1"/>
    <col min="2843" max="2843" width="7.125" customWidth="1"/>
    <col min="2844" max="2845" width="11.125" bestFit="1" customWidth="1"/>
    <col min="2846" max="2846" width="7.125" customWidth="1"/>
    <col min="2847" max="2848" width="11.125" bestFit="1" customWidth="1"/>
    <col min="2849" max="2849" width="9.25" customWidth="1"/>
    <col min="2850" max="2850" width="7.125" customWidth="1"/>
    <col min="2851" max="2853" width="11.125" bestFit="1" customWidth="1"/>
    <col min="2854" max="2854" width="7.125" customWidth="1"/>
    <col min="2855" max="2857" width="11.125" bestFit="1" customWidth="1"/>
    <col min="2858" max="2858" width="7.125" customWidth="1"/>
    <col min="2859" max="2861" width="11.125" bestFit="1" customWidth="1"/>
    <col min="2862" max="2862" width="9.25" bestFit="1" customWidth="1"/>
    <col min="3061" max="3061" width="9.625" bestFit="1" customWidth="1"/>
    <col min="3062" max="3062" width="14.375" bestFit="1" customWidth="1"/>
    <col min="3063" max="3063" width="10.25" bestFit="1" customWidth="1"/>
    <col min="3064" max="3064" width="11" bestFit="1" customWidth="1"/>
    <col min="3065" max="3065" width="14.375" bestFit="1" customWidth="1"/>
    <col min="3066" max="3066" width="10.25" bestFit="1" customWidth="1"/>
    <col min="3067" max="3067" width="11" bestFit="1" customWidth="1"/>
    <col min="3068" max="3068" width="17.125" customWidth="1"/>
    <col min="3071" max="3078" width="16.125" customWidth="1"/>
    <col min="3079" max="3079" width="9.25" customWidth="1"/>
    <col min="3080" max="3080" width="7.125" customWidth="1"/>
    <col min="3081" max="3081" width="11.125" customWidth="1"/>
    <col min="3082" max="3082" width="7.125" customWidth="1"/>
    <col min="3083" max="3083" width="11.125" bestFit="1" customWidth="1"/>
    <col min="3084" max="3084" width="7.125" customWidth="1"/>
    <col min="3085" max="3085" width="11.125" bestFit="1" customWidth="1"/>
    <col min="3086" max="3086" width="7.125" customWidth="1"/>
    <col min="3087" max="3087" width="11.125" customWidth="1"/>
    <col min="3088" max="3088" width="7.125" customWidth="1"/>
    <col min="3089" max="3089" width="11.125" bestFit="1" customWidth="1"/>
    <col min="3090" max="3090" width="7.125" customWidth="1"/>
    <col min="3091" max="3091" width="11.125" bestFit="1" customWidth="1"/>
    <col min="3092" max="3092" width="9.25" customWidth="1"/>
    <col min="3093" max="3093" width="7.125" customWidth="1"/>
    <col min="3094" max="3094" width="11.125" customWidth="1"/>
    <col min="3095" max="3095" width="11.125" bestFit="1" customWidth="1"/>
    <col min="3096" max="3096" width="7.125" customWidth="1"/>
    <col min="3097" max="3097" width="11.125" bestFit="1" customWidth="1"/>
    <col min="3098" max="3098" width="11.125" customWidth="1"/>
    <col min="3099" max="3099" width="7.125" customWidth="1"/>
    <col min="3100" max="3101" width="11.125" bestFit="1" customWidth="1"/>
    <col min="3102" max="3102" width="7.125" customWidth="1"/>
    <col min="3103" max="3104" width="11.125" bestFit="1" customWidth="1"/>
    <col min="3105" max="3105" width="9.25" customWidth="1"/>
    <col min="3106" max="3106" width="7.125" customWidth="1"/>
    <col min="3107" max="3109" width="11.125" bestFit="1" customWidth="1"/>
    <col min="3110" max="3110" width="7.125" customWidth="1"/>
    <col min="3111" max="3113" width="11.125" bestFit="1" customWidth="1"/>
    <col min="3114" max="3114" width="7.125" customWidth="1"/>
    <col min="3115" max="3117" width="11.125" bestFit="1" customWidth="1"/>
    <col min="3118" max="3118" width="9.25" bestFit="1" customWidth="1"/>
    <col min="3317" max="3317" width="9.625" bestFit="1" customWidth="1"/>
    <col min="3318" max="3318" width="14.375" bestFit="1" customWidth="1"/>
    <col min="3319" max="3319" width="10.25" bestFit="1" customWidth="1"/>
    <col min="3320" max="3320" width="11" bestFit="1" customWidth="1"/>
    <col min="3321" max="3321" width="14.375" bestFit="1" customWidth="1"/>
    <col min="3322" max="3322" width="10.25" bestFit="1" customWidth="1"/>
    <col min="3323" max="3323" width="11" bestFit="1" customWidth="1"/>
    <col min="3324" max="3324" width="17.125" customWidth="1"/>
    <col min="3327" max="3334" width="16.125" customWidth="1"/>
    <col min="3335" max="3335" width="9.25" customWidth="1"/>
    <col min="3336" max="3336" width="7.125" customWidth="1"/>
    <col min="3337" max="3337" width="11.125" customWidth="1"/>
    <col min="3338" max="3338" width="7.125" customWidth="1"/>
    <col min="3339" max="3339" width="11.125" bestFit="1" customWidth="1"/>
    <col min="3340" max="3340" width="7.125" customWidth="1"/>
    <col min="3341" max="3341" width="11.125" bestFit="1" customWidth="1"/>
    <col min="3342" max="3342" width="7.125" customWidth="1"/>
    <col min="3343" max="3343" width="11.125" customWidth="1"/>
    <col min="3344" max="3344" width="7.125" customWidth="1"/>
    <col min="3345" max="3345" width="11.125" bestFit="1" customWidth="1"/>
    <col min="3346" max="3346" width="7.125" customWidth="1"/>
    <col min="3347" max="3347" width="11.125" bestFit="1" customWidth="1"/>
    <col min="3348" max="3348" width="9.25" customWidth="1"/>
    <col min="3349" max="3349" width="7.125" customWidth="1"/>
    <col min="3350" max="3350" width="11.125" customWidth="1"/>
    <col min="3351" max="3351" width="11.125" bestFit="1" customWidth="1"/>
    <col min="3352" max="3352" width="7.125" customWidth="1"/>
    <col min="3353" max="3353" width="11.125" bestFit="1" customWidth="1"/>
    <col min="3354" max="3354" width="11.125" customWidth="1"/>
    <col min="3355" max="3355" width="7.125" customWidth="1"/>
    <col min="3356" max="3357" width="11.125" bestFit="1" customWidth="1"/>
    <col min="3358" max="3358" width="7.125" customWidth="1"/>
    <col min="3359" max="3360" width="11.125" bestFit="1" customWidth="1"/>
    <col min="3361" max="3361" width="9.25" customWidth="1"/>
    <col min="3362" max="3362" width="7.125" customWidth="1"/>
    <col min="3363" max="3365" width="11.125" bestFit="1" customWidth="1"/>
    <col min="3366" max="3366" width="7.125" customWidth="1"/>
    <col min="3367" max="3369" width="11.125" bestFit="1" customWidth="1"/>
    <col min="3370" max="3370" width="7.125" customWidth="1"/>
    <col min="3371" max="3373" width="11.125" bestFit="1" customWidth="1"/>
    <col min="3374" max="3374" width="9.25" bestFit="1" customWidth="1"/>
    <col min="3573" max="3573" width="9.625" bestFit="1" customWidth="1"/>
    <col min="3574" max="3574" width="14.375" bestFit="1" customWidth="1"/>
    <col min="3575" max="3575" width="10.25" bestFit="1" customWidth="1"/>
    <col min="3576" max="3576" width="11" bestFit="1" customWidth="1"/>
    <col min="3577" max="3577" width="14.375" bestFit="1" customWidth="1"/>
    <col min="3578" max="3578" width="10.25" bestFit="1" customWidth="1"/>
    <col min="3579" max="3579" width="11" bestFit="1" customWidth="1"/>
    <col min="3580" max="3580" width="17.125" customWidth="1"/>
    <col min="3583" max="3590" width="16.125" customWidth="1"/>
    <col min="3591" max="3591" width="9.25" customWidth="1"/>
    <col min="3592" max="3592" width="7.125" customWidth="1"/>
    <col min="3593" max="3593" width="11.125" customWidth="1"/>
    <col min="3594" max="3594" width="7.125" customWidth="1"/>
    <col min="3595" max="3595" width="11.125" bestFit="1" customWidth="1"/>
    <col min="3596" max="3596" width="7.125" customWidth="1"/>
    <col min="3597" max="3597" width="11.125" bestFit="1" customWidth="1"/>
    <col min="3598" max="3598" width="7.125" customWidth="1"/>
    <col min="3599" max="3599" width="11.125" customWidth="1"/>
    <col min="3600" max="3600" width="7.125" customWidth="1"/>
    <col min="3601" max="3601" width="11.125" bestFit="1" customWidth="1"/>
    <col min="3602" max="3602" width="7.125" customWidth="1"/>
    <col min="3603" max="3603" width="11.125" bestFit="1" customWidth="1"/>
    <col min="3604" max="3604" width="9.25" customWidth="1"/>
    <col min="3605" max="3605" width="7.125" customWidth="1"/>
    <col min="3606" max="3606" width="11.125" customWidth="1"/>
    <col min="3607" max="3607" width="11.125" bestFit="1" customWidth="1"/>
    <col min="3608" max="3608" width="7.125" customWidth="1"/>
    <col min="3609" max="3609" width="11.125" bestFit="1" customWidth="1"/>
    <col min="3610" max="3610" width="11.125" customWidth="1"/>
    <col min="3611" max="3611" width="7.125" customWidth="1"/>
    <col min="3612" max="3613" width="11.125" bestFit="1" customWidth="1"/>
    <col min="3614" max="3614" width="7.125" customWidth="1"/>
    <col min="3615" max="3616" width="11.125" bestFit="1" customWidth="1"/>
    <col min="3617" max="3617" width="9.25" customWidth="1"/>
    <col min="3618" max="3618" width="7.125" customWidth="1"/>
    <col min="3619" max="3621" width="11.125" bestFit="1" customWidth="1"/>
    <col min="3622" max="3622" width="7.125" customWidth="1"/>
    <col min="3623" max="3625" width="11.125" bestFit="1" customWidth="1"/>
    <col min="3626" max="3626" width="7.125" customWidth="1"/>
    <col min="3627" max="3629" width="11.125" bestFit="1" customWidth="1"/>
    <col min="3630" max="3630" width="9.25" bestFit="1" customWidth="1"/>
    <col min="3829" max="3829" width="9.625" bestFit="1" customWidth="1"/>
    <col min="3830" max="3830" width="14.375" bestFit="1" customWidth="1"/>
    <col min="3831" max="3831" width="10.25" bestFit="1" customWidth="1"/>
    <col min="3832" max="3832" width="11" bestFit="1" customWidth="1"/>
    <col min="3833" max="3833" width="14.375" bestFit="1" customWidth="1"/>
    <col min="3834" max="3834" width="10.25" bestFit="1" customWidth="1"/>
    <col min="3835" max="3835" width="11" bestFit="1" customWidth="1"/>
    <col min="3836" max="3836" width="17.125" customWidth="1"/>
    <col min="3839" max="3846" width="16.125" customWidth="1"/>
    <col min="3847" max="3847" width="9.25" customWidth="1"/>
    <col min="3848" max="3848" width="7.125" customWidth="1"/>
    <col min="3849" max="3849" width="11.125" customWidth="1"/>
    <col min="3850" max="3850" width="7.125" customWidth="1"/>
    <col min="3851" max="3851" width="11.125" bestFit="1" customWidth="1"/>
    <col min="3852" max="3852" width="7.125" customWidth="1"/>
    <col min="3853" max="3853" width="11.125" bestFit="1" customWidth="1"/>
    <col min="3854" max="3854" width="7.125" customWidth="1"/>
    <col min="3855" max="3855" width="11.125" customWidth="1"/>
    <col min="3856" max="3856" width="7.125" customWidth="1"/>
    <col min="3857" max="3857" width="11.125" bestFit="1" customWidth="1"/>
    <col min="3858" max="3858" width="7.125" customWidth="1"/>
    <col min="3859" max="3859" width="11.125" bestFit="1" customWidth="1"/>
    <col min="3860" max="3860" width="9.25" customWidth="1"/>
    <col min="3861" max="3861" width="7.125" customWidth="1"/>
    <col min="3862" max="3862" width="11.125" customWidth="1"/>
    <col min="3863" max="3863" width="11.125" bestFit="1" customWidth="1"/>
    <col min="3864" max="3864" width="7.125" customWidth="1"/>
    <col min="3865" max="3865" width="11.125" bestFit="1" customWidth="1"/>
    <col min="3866" max="3866" width="11.125" customWidth="1"/>
    <col min="3867" max="3867" width="7.125" customWidth="1"/>
    <col min="3868" max="3869" width="11.125" bestFit="1" customWidth="1"/>
    <col min="3870" max="3870" width="7.125" customWidth="1"/>
    <col min="3871" max="3872" width="11.125" bestFit="1" customWidth="1"/>
    <col min="3873" max="3873" width="9.25" customWidth="1"/>
    <col min="3874" max="3874" width="7.125" customWidth="1"/>
    <col min="3875" max="3877" width="11.125" bestFit="1" customWidth="1"/>
    <col min="3878" max="3878" width="7.125" customWidth="1"/>
    <col min="3879" max="3881" width="11.125" bestFit="1" customWidth="1"/>
    <col min="3882" max="3882" width="7.125" customWidth="1"/>
    <col min="3883" max="3885" width="11.125" bestFit="1" customWidth="1"/>
    <col min="3886" max="3886" width="9.25" bestFit="1" customWidth="1"/>
    <col min="4085" max="4085" width="9.625" bestFit="1" customWidth="1"/>
    <col min="4086" max="4086" width="14.375" bestFit="1" customWidth="1"/>
    <col min="4087" max="4087" width="10.25" bestFit="1" customWidth="1"/>
    <col min="4088" max="4088" width="11" bestFit="1" customWidth="1"/>
    <col min="4089" max="4089" width="14.375" bestFit="1" customWidth="1"/>
    <col min="4090" max="4090" width="10.25" bestFit="1" customWidth="1"/>
    <col min="4091" max="4091" width="11" bestFit="1" customWidth="1"/>
    <col min="4092" max="4092" width="17.125" customWidth="1"/>
    <col min="4095" max="4102" width="16.125" customWidth="1"/>
    <col min="4103" max="4103" width="9.25" customWidth="1"/>
    <col min="4104" max="4104" width="7.125" customWidth="1"/>
    <col min="4105" max="4105" width="11.125" customWidth="1"/>
    <col min="4106" max="4106" width="7.125" customWidth="1"/>
    <col min="4107" max="4107" width="11.125" bestFit="1" customWidth="1"/>
    <col min="4108" max="4108" width="7.125" customWidth="1"/>
    <col min="4109" max="4109" width="11.125" bestFit="1" customWidth="1"/>
    <col min="4110" max="4110" width="7.125" customWidth="1"/>
    <col min="4111" max="4111" width="11.125" customWidth="1"/>
    <col min="4112" max="4112" width="7.125" customWidth="1"/>
    <col min="4113" max="4113" width="11.125" bestFit="1" customWidth="1"/>
    <col min="4114" max="4114" width="7.125" customWidth="1"/>
    <col min="4115" max="4115" width="11.125" bestFit="1" customWidth="1"/>
    <col min="4116" max="4116" width="9.25" customWidth="1"/>
    <col min="4117" max="4117" width="7.125" customWidth="1"/>
    <col min="4118" max="4118" width="11.125" customWidth="1"/>
    <col min="4119" max="4119" width="11.125" bestFit="1" customWidth="1"/>
    <col min="4120" max="4120" width="7.125" customWidth="1"/>
    <col min="4121" max="4121" width="11.125" bestFit="1" customWidth="1"/>
    <col min="4122" max="4122" width="11.125" customWidth="1"/>
    <col min="4123" max="4123" width="7.125" customWidth="1"/>
    <col min="4124" max="4125" width="11.125" bestFit="1" customWidth="1"/>
    <col min="4126" max="4126" width="7.125" customWidth="1"/>
    <col min="4127" max="4128" width="11.125" bestFit="1" customWidth="1"/>
    <col min="4129" max="4129" width="9.25" customWidth="1"/>
    <col min="4130" max="4130" width="7.125" customWidth="1"/>
    <col min="4131" max="4133" width="11.125" bestFit="1" customWidth="1"/>
    <col min="4134" max="4134" width="7.125" customWidth="1"/>
    <col min="4135" max="4137" width="11.125" bestFit="1" customWidth="1"/>
    <col min="4138" max="4138" width="7.125" customWidth="1"/>
    <col min="4139" max="4141" width="11.125" bestFit="1" customWidth="1"/>
    <col min="4142" max="4142" width="9.25" bestFit="1" customWidth="1"/>
    <col min="4341" max="4341" width="9.625" bestFit="1" customWidth="1"/>
    <col min="4342" max="4342" width="14.375" bestFit="1" customWidth="1"/>
    <col min="4343" max="4343" width="10.25" bestFit="1" customWidth="1"/>
    <col min="4344" max="4344" width="11" bestFit="1" customWidth="1"/>
    <col min="4345" max="4345" width="14.375" bestFit="1" customWidth="1"/>
    <col min="4346" max="4346" width="10.25" bestFit="1" customWidth="1"/>
    <col min="4347" max="4347" width="11" bestFit="1" customWidth="1"/>
    <col min="4348" max="4348" width="17.125" customWidth="1"/>
    <col min="4351" max="4358" width="16.125" customWidth="1"/>
    <col min="4359" max="4359" width="9.25" customWidth="1"/>
    <col min="4360" max="4360" width="7.125" customWidth="1"/>
    <col min="4361" max="4361" width="11.125" customWidth="1"/>
    <col min="4362" max="4362" width="7.125" customWidth="1"/>
    <col min="4363" max="4363" width="11.125" bestFit="1" customWidth="1"/>
    <col min="4364" max="4364" width="7.125" customWidth="1"/>
    <col min="4365" max="4365" width="11.125" bestFit="1" customWidth="1"/>
    <col min="4366" max="4366" width="7.125" customWidth="1"/>
    <col min="4367" max="4367" width="11.125" customWidth="1"/>
    <col min="4368" max="4368" width="7.125" customWidth="1"/>
    <col min="4369" max="4369" width="11.125" bestFit="1" customWidth="1"/>
    <col min="4370" max="4370" width="7.125" customWidth="1"/>
    <col min="4371" max="4371" width="11.125" bestFit="1" customWidth="1"/>
    <col min="4372" max="4372" width="9.25" customWidth="1"/>
    <col min="4373" max="4373" width="7.125" customWidth="1"/>
    <col min="4374" max="4374" width="11.125" customWidth="1"/>
    <col min="4375" max="4375" width="11.125" bestFit="1" customWidth="1"/>
    <col min="4376" max="4376" width="7.125" customWidth="1"/>
    <col min="4377" max="4377" width="11.125" bestFit="1" customWidth="1"/>
    <col min="4378" max="4378" width="11.125" customWidth="1"/>
    <col min="4379" max="4379" width="7.125" customWidth="1"/>
    <col min="4380" max="4381" width="11.125" bestFit="1" customWidth="1"/>
    <col min="4382" max="4382" width="7.125" customWidth="1"/>
    <col min="4383" max="4384" width="11.125" bestFit="1" customWidth="1"/>
    <col min="4385" max="4385" width="9.25" customWidth="1"/>
    <col min="4386" max="4386" width="7.125" customWidth="1"/>
    <col min="4387" max="4389" width="11.125" bestFit="1" customWidth="1"/>
    <col min="4390" max="4390" width="7.125" customWidth="1"/>
    <col min="4391" max="4393" width="11.125" bestFit="1" customWidth="1"/>
    <col min="4394" max="4394" width="7.125" customWidth="1"/>
    <col min="4395" max="4397" width="11.125" bestFit="1" customWidth="1"/>
    <col min="4398" max="4398" width="9.25" bestFit="1" customWidth="1"/>
    <col min="4597" max="4597" width="9.625" bestFit="1" customWidth="1"/>
    <col min="4598" max="4598" width="14.375" bestFit="1" customWidth="1"/>
    <col min="4599" max="4599" width="10.25" bestFit="1" customWidth="1"/>
    <col min="4600" max="4600" width="11" bestFit="1" customWidth="1"/>
    <col min="4601" max="4601" width="14.375" bestFit="1" customWidth="1"/>
    <col min="4602" max="4602" width="10.25" bestFit="1" customWidth="1"/>
    <col min="4603" max="4603" width="11" bestFit="1" customWidth="1"/>
    <col min="4604" max="4604" width="17.125" customWidth="1"/>
    <col min="4607" max="4614" width="16.125" customWidth="1"/>
    <col min="4615" max="4615" width="9.25" customWidth="1"/>
    <col min="4616" max="4616" width="7.125" customWidth="1"/>
    <col min="4617" max="4617" width="11.125" customWidth="1"/>
    <col min="4618" max="4618" width="7.125" customWidth="1"/>
    <col min="4619" max="4619" width="11.125" bestFit="1" customWidth="1"/>
    <col min="4620" max="4620" width="7.125" customWidth="1"/>
    <col min="4621" max="4621" width="11.125" bestFit="1" customWidth="1"/>
    <col min="4622" max="4622" width="7.125" customWidth="1"/>
    <col min="4623" max="4623" width="11.125" customWidth="1"/>
    <col min="4624" max="4624" width="7.125" customWidth="1"/>
    <col min="4625" max="4625" width="11.125" bestFit="1" customWidth="1"/>
    <col min="4626" max="4626" width="7.125" customWidth="1"/>
    <col min="4627" max="4627" width="11.125" bestFit="1" customWidth="1"/>
    <col min="4628" max="4628" width="9.25" customWidth="1"/>
    <col min="4629" max="4629" width="7.125" customWidth="1"/>
    <col min="4630" max="4630" width="11.125" customWidth="1"/>
    <col min="4631" max="4631" width="11.125" bestFit="1" customWidth="1"/>
    <col min="4632" max="4632" width="7.125" customWidth="1"/>
    <col min="4633" max="4633" width="11.125" bestFit="1" customWidth="1"/>
    <col min="4634" max="4634" width="11.125" customWidth="1"/>
    <col min="4635" max="4635" width="7.125" customWidth="1"/>
    <col min="4636" max="4637" width="11.125" bestFit="1" customWidth="1"/>
    <col min="4638" max="4638" width="7.125" customWidth="1"/>
    <col min="4639" max="4640" width="11.125" bestFit="1" customWidth="1"/>
    <col min="4641" max="4641" width="9.25" customWidth="1"/>
    <col min="4642" max="4642" width="7.125" customWidth="1"/>
    <col min="4643" max="4645" width="11.125" bestFit="1" customWidth="1"/>
    <col min="4646" max="4646" width="7.125" customWidth="1"/>
    <col min="4647" max="4649" width="11.125" bestFit="1" customWidth="1"/>
    <col min="4650" max="4650" width="7.125" customWidth="1"/>
    <col min="4651" max="4653" width="11.125" bestFit="1" customWidth="1"/>
    <col min="4654" max="4654" width="9.25" bestFit="1" customWidth="1"/>
    <col min="4853" max="4853" width="9.625" bestFit="1" customWidth="1"/>
    <col min="4854" max="4854" width="14.375" bestFit="1" customWidth="1"/>
    <col min="4855" max="4855" width="10.25" bestFit="1" customWidth="1"/>
    <col min="4856" max="4856" width="11" bestFit="1" customWidth="1"/>
    <col min="4857" max="4857" width="14.375" bestFit="1" customWidth="1"/>
    <col min="4858" max="4858" width="10.25" bestFit="1" customWidth="1"/>
    <col min="4859" max="4859" width="11" bestFit="1" customWidth="1"/>
    <col min="4860" max="4860" width="17.125" customWidth="1"/>
    <col min="4863" max="4870" width="16.125" customWidth="1"/>
    <col min="4871" max="4871" width="9.25" customWidth="1"/>
    <col min="4872" max="4872" width="7.125" customWidth="1"/>
    <col min="4873" max="4873" width="11.125" customWidth="1"/>
    <col min="4874" max="4874" width="7.125" customWidth="1"/>
    <col min="4875" max="4875" width="11.125" bestFit="1" customWidth="1"/>
    <col min="4876" max="4876" width="7.125" customWidth="1"/>
    <col min="4877" max="4877" width="11.125" bestFit="1" customWidth="1"/>
    <col min="4878" max="4878" width="7.125" customWidth="1"/>
    <col min="4879" max="4879" width="11.125" customWidth="1"/>
    <col min="4880" max="4880" width="7.125" customWidth="1"/>
    <col min="4881" max="4881" width="11.125" bestFit="1" customWidth="1"/>
    <col min="4882" max="4882" width="7.125" customWidth="1"/>
    <col min="4883" max="4883" width="11.125" bestFit="1" customWidth="1"/>
    <col min="4884" max="4884" width="9.25" customWidth="1"/>
    <col min="4885" max="4885" width="7.125" customWidth="1"/>
    <col min="4886" max="4886" width="11.125" customWidth="1"/>
    <col min="4887" max="4887" width="11.125" bestFit="1" customWidth="1"/>
    <col min="4888" max="4888" width="7.125" customWidth="1"/>
    <col min="4889" max="4889" width="11.125" bestFit="1" customWidth="1"/>
    <col min="4890" max="4890" width="11.125" customWidth="1"/>
    <col min="4891" max="4891" width="7.125" customWidth="1"/>
    <col min="4892" max="4893" width="11.125" bestFit="1" customWidth="1"/>
    <col min="4894" max="4894" width="7.125" customWidth="1"/>
    <col min="4895" max="4896" width="11.125" bestFit="1" customWidth="1"/>
    <col min="4897" max="4897" width="9.25" customWidth="1"/>
    <col min="4898" max="4898" width="7.125" customWidth="1"/>
    <col min="4899" max="4901" width="11.125" bestFit="1" customWidth="1"/>
    <col min="4902" max="4902" width="7.125" customWidth="1"/>
    <col min="4903" max="4905" width="11.125" bestFit="1" customWidth="1"/>
    <col min="4906" max="4906" width="7.125" customWidth="1"/>
    <col min="4907" max="4909" width="11.125" bestFit="1" customWidth="1"/>
    <col min="4910" max="4910" width="9.25" bestFit="1" customWidth="1"/>
    <col min="5109" max="5109" width="9.625" bestFit="1" customWidth="1"/>
    <col min="5110" max="5110" width="14.375" bestFit="1" customWidth="1"/>
    <col min="5111" max="5111" width="10.25" bestFit="1" customWidth="1"/>
    <col min="5112" max="5112" width="11" bestFit="1" customWidth="1"/>
    <col min="5113" max="5113" width="14.375" bestFit="1" customWidth="1"/>
    <col min="5114" max="5114" width="10.25" bestFit="1" customWidth="1"/>
    <col min="5115" max="5115" width="11" bestFit="1" customWidth="1"/>
    <col min="5116" max="5116" width="17.125" customWidth="1"/>
    <col min="5119" max="5126" width="16.125" customWidth="1"/>
    <col min="5127" max="5127" width="9.25" customWidth="1"/>
    <col min="5128" max="5128" width="7.125" customWidth="1"/>
    <col min="5129" max="5129" width="11.125" customWidth="1"/>
    <col min="5130" max="5130" width="7.125" customWidth="1"/>
    <col min="5131" max="5131" width="11.125" bestFit="1" customWidth="1"/>
    <col min="5132" max="5132" width="7.125" customWidth="1"/>
    <col min="5133" max="5133" width="11.125" bestFit="1" customWidth="1"/>
    <col min="5134" max="5134" width="7.125" customWidth="1"/>
    <col min="5135" max="5135" width="11.125" customWidth="1"/>
    <col min="5136" max="5136" width="7.125" customWidth="1"/>
    <col min="5137" max="5137" width="11.125" bestFit="1" customWidth="1"/>
    <col min="5138" max="5138" width="7.125" customWidth="1"/>
    <col min="5139" max="5139" width="11.125" bestFit="1" customWidth="1"/>
    <col min="5140" max="5140" width="9.25" customWidth="1"/>
    <col min="5141" max="5141" width="7.125" customWidth="1"/>
    <col min="5142" max="5142" width="11.125" customWidth="1"/>
    <col min="5143" max="5143" width="11.125" bestFit="1" customWidth="1"/>
    <col min="5144" max="5144" width="7.125" customWidth="1"/>
    <col min="5145" max="5145" width="11.125" bestFit="1" customWidth="1"/>
    <col min="5146" max="5146" width="11.125" customWidth="1"/>
    <col min="5147" max="5147" width="7.125" customWidth="1"/>
    <col min="5148" max="5149" width="11.125" bestFit="1" customWidth="1"/>
    <col min="5150" max="5150" width="7.125" customWidth="1"/>
    <col min="5151" max="5152" width="11.125" bestFit="1" customWidth="1"/>
    <col min="5153" max="5153" width="9.25" customWidth="1"/>
    <col min="5154" max="5154" width="7.125" customWidth="1"/>
    <col min="5155" max="5157" width="11.125" bestFit="1" customWidth="1"/>
    <col min="5158" max="5158" width="7.125" customWidth="1"/>
    <col min="5159" max="5161" width="11.125" bestFit="1" customWidth="1"/>
    <col min="5162" max="5162" width="7.125" customWidth="1"/>
    <col min="5163" max="5165" width="11.125" bestFit="1" customWidth="1"/>
    <col min="5166" max="5166" width="9.25" bestFit="1" customWidth="1"/>
    <col min="5365" max="5365" width="9.625" bestFit="1" customWidth="1"/>
    <col min="5366" max="5366" width="14.375" bestFit="1" customWidth="1"/>
    <col min="5367" max="5367" width="10.25" bestFit="1" customWidth="1"/>
    <col min="5368" max="5368" width="11" bestFit="1" customWidth="1"/>
    <col min="5369" max="5369" width="14.375" bestFit="1" customWidth="1"/>
    <col min="5370" max="5370" width="10.25" bestFit="1" customWidth="1"/>
    <col min="5371" max="5371" width="11" bestFit="1" customWidth="1"/>
    <col min="5372" max="5372" width="17.125" customWidth="1"/>
    <col min="5375" max="5382" width="16.125" customWidth="1"/>
    <col min="5383" max="5383" width="9.25" customWidth="1"/>
    <col min="5384" max="5384" width="7.125" customWidth="1"/>
    <col min="5385" max="5385" width="11.125" customWidth="1"/>
    <col min="5386" max="5386" width="7.125" customWidth="1"/>
    <col min="5387" max="5387" width="11.125" bestFit="1" customWidth="1"/>
    <col min="5388" max="5388" width="7.125" customWidth="1"/>
    <col min="5389" max="5389" width="11.125" bestFit="1" customWidth="1"/>
    <col min="5390" max="5390" width="7.125" customWidth="1"/>
    <col min="5391" max="5391" width="11.125" customWidth="1"/>
    <col min="5392" max="5392" width="7.125" customWidth="1"/>
    <col min="5393" max="5393" width="11.125" bestFit="1" customWidth="1"/>
    <col min="5394" max="5394" width="7.125" customWidth="1"/>
    <col min="5395" max="5395" width="11.125" bestFit="1" customWidth="1"/>
    <col min="5396" max="5396" width="9.25" customWidth="1"/>
    <col min="5397" max="5397" width="7.125" customWidth="1"/>
    <col min="5398" max="5398" width="11.125" customWidth="1"/>
    <col min="5399" max="5399" width="11.125" bestFit="1" customWidth="1"/>
    <col min="5400" max="5400" width="7.125" customWidth="1"/>
    <col min="5401" max="5401" width="11.125" bestFit="1" customWidth="1"/>
    <col min="5402" max="5402" width="11.125" customWidth="1"/>
    <col min="5403" max="5403" width="7.125" customWidth="1"/>
    <col min="5404" max="5405" width="11.125" bestFit="1" customWidth="1"/>
    <col min="5406" max="5406" width="7.125" customWidth="1"/>
    <col min="5407" max="5408" width="11.125" bestFit="1" customWidth="1"/>
    <col min="5409" max="5409" width="9.25" customWidth="1"/>
    <col min="5410" max="5410" width="7.125" customWidth="1"/>
    <col min="5411" max="5413" width="11.125" bestFit="1" customWidth="1"/>
    <col min="5414" max="5414" width="7.125" customWidth="1"/>
    <col min="5415" max="5417" width="11.125" bestFit="1" customWidth="1"/>
    <col min="5418" max="5418" width="7.125" customWidth="1"/>
    <col min="5419" max="5421" width="11.125" bestFit="1" customWidth="1"/>
    <col min="5422" max="5422" width="9.25" bestFit="1" customWidth="1"/>
    <col min="5621" max="5621" width="9.625" bestFit="1" customWidth="1"/>
    <col min="5622" max="5622" width="14.375" bestFit="1" customWidth="1"/>
    <col min="5623" max="5623" width="10.25" bestFit="1" customWidth="1"/>
    <col min="5624" max="5624" width="11" bestFit="1" customWidth="1"/>
    <col min="5625" max="5625" width="14.375" bestFit="1" customWidth="1"/>
    <col min="5626" max="5626" width="10.25" bestFit="1" customWidth="1"/>
    <col min="5627" max="5627" width="11" bestFit="1" customWidth="1"/>
    <col min="5628" max="5628" width="17.125" customWidth="1"/>
    <col min="5631" max="5638" width="16.125" customWidth="1"/>
    <col min="5639" max="5639" width="9.25" customWidth="1"/>
    <col min="5640" max="5640" width="7.125" customWidth="1"/>
    <col min="5641" max="5641" width="11.125" customWidth="1"/>
    <col min="5642" max="5642" width="7.125" customWidth="1"/>
    <col min="5643" max="5643" width="11.125" bestFit="1" customWidth="1"/>
    <col min="5644" max="5644" width="7.125" customWidth="1"/>
    <col min="5645" max="5645" width="11.125" bestFit="1" customWidth="1"/>
    <col min="5646" max="5646" width="7.125" customWidth="1"/>
    <col min="5647" max="5647" width="11.125" customWidth="1"/>
    <col min="5648" max="5648" width="7.125" customWidth="1"/>
    <col min="5649" max="5649" width="11.125" bestFit="1" customWidth="1"/>
    <col min="5650" max="5650" width="7.125" customWidth="1"/>
    <col min="5651" max="5651" width="11.125" bestFit="1" customWidth="1"/>
    <col min="5652" max="5652" width="9.25" customWidth="1"/>
    <col min="5653" max="5653" width="7.125" customWidth="1"/>
    <col min="5654" max="5654" width="11.125" customWidth="1"/>
    <col min="5655" max="5655" width="11.125" bestFit="1" customWidth="1"/>
    <col min="5656" max="5656" width="7.125" customWidth="1"/>
    <col min="5657" max="5657" width="11.125" bestFit="1" customWidth="1"/>
    <col min="5658" max="5658" width="11.125" customWidth="1"/>
    <col min="5659" max="5659" width="7.125" customWidth="1"/>
    <col min="5660" max="5661" width="11.125" bestFit="1" customWidth="1"/>
    <col min="5662" max="5662" width="7.125" customWidth="1"/>
    <col min="5663" max="5664" width="11.125" bestFit="1" customWidth="1"/>
    <col min="5665" max="5665" width="9.25" customWidth="1"/>
    <col min="5666" max="5666" width="7.125" customWidth="1"/>
    <col min="5667" max="5669" width="11.125" bestFit="1" customWidth="1"/>
    <col min="5670" max="5670" width="7.125" customWidth="1"/>
    <col min="5671" max="5673" width="11.125" bestFit="1" customWidth="1"/>
    <col min="5674" max="5674" width="7.125" customWidth="1"/>
    <col min="5675" max="5677" width="11.125" bestFit="1" customWidth="1"/>
    <col min="5678" max="5678" width="9.25" bestFit="1" customWidth="1"/>
    <col min="5877" max="5877" width="9.625" bestFit="1" customWidth="1"/>
    <col min="5878" max="5878" width="14.375" bestFit="1" customWidth="1"/>
    <col min="5879" max="5879" width="10.25" bestFit="1" customWidth="1"/>
    <col min="5880" max="5880" width="11" bestFit="1" customWidth="1"/>
    <col min="5881" max="5881" width="14.375" bestFit="1" customWidth="1"/>
    <col min="5882" max="5882" width="10.25" bestFit="1" customWidth="1"/>
    <col min="5883" max="5883" width="11" bestFit="1" customWidth="1"/>
    <col min="5884" max="5884" width="17.125" customWidth="1"/>
    <col min="5887" max="5894" width="16.125" customWidth="1"/>
    <col min="5895" max="5895" width="9.25" customWidth="1"/>
    <col min="5896" max="5896" width="7.125" customWidth="1"/>
    <col min="5897" max="5897" width="11.125" customWidth="1"/>
    <col min="5898" max="5898" width="7.125" customWidth="1"/>
    <col min="5899" max="5899" width="11.125" bestFit="1" customWidth="1"/>
    <col min="5900" max="5900" width="7.125" customWidth="1"/>
    <col min="5901" max="5901" width="11.125" bestFit="1" customWidth="1"/>
    <col min="5902" max="5902" width="7.125" customWidth="1"/>
    <col min="5903" max="5903" width="11.125" customWidth="1"/>
    <col min="5904" max="5904" width="7.125" customWidth="1"/>
    <col min="5905" max="5905" width="11.125" bestFit="1" customWidth="1"/>
    <col min="5906" max="5906" width="7.125" customWidth="1"/>
    <col min="5907" max="5907" width="11.125" bestFit="1" customWidth="1"/>
    <col min="5908" max="5908" width="9.25" customWidth="1"/>
    <col min="5909" max="5909" width="7.125" customWidth="1"/>
    <col min="5910" max="5910" width="11.125" customWidth="1"/>
    <col min="5911" max="5911" width="11.125" bestFit="1" customWidth="1"/>
    <col min="5912" max="5912" width="7.125" customWidth="1"/>
    <col min="5913" max="5913" width="11.125" bestFit="1" customWidth="1"/>
    <col min="5914" max="5914" width="11.125" customWidth="1"/>
    <col min="5915" max="5915" width="7.125" customWidth="1"/>
    <col min="5916" max="5917" width="11.125" bestFit="1" customWidth="1"/>
    <col min="5918" max="5918" width="7.125" customWidth="1"/>
    <col min="5919" max="5920" width="11.125" bestFit="1" customWidth="1"/>
    <col min="5921" max="5921" width="9.25" customWidth="1"/>
    <col min="5922" max="5922" width="7.125" customWidth="1"/>
    <col min="5923" max="5925" width="11.125" bestFit="1" customWidth="1"/>
    <col min="5926" max="5926" width="7.125" customWidth="1"/>
    <col min="5927" max="5929" width="11.125" bestFit="1" customWidth="1"/>
    <col min="5930" max="5930" width="7.125" customWidth="1"/>
    <col min="5931" max="5933" width="11.125" bestFit="1" customWidth="1"/>
    <col min="5934" max="5934" width="9.25" bestFit="1" customWidth="1"/>
    <col min="6133" max="6133" width="9.625" bestFit="1" customWidth="1"/>
    <col min="6134" max="6134" width="14.375" bestFit="1" customWidth="1"/>
    <col min="6135" max="6135" width="10.25" bestFit="1" customWidth="1"/>
    <col min="6136" max="6136" width="11" bestFit="1" customWidth="1"/>
    <col min="6137" max="6137" width="14.375" bestFit="1" customWidth="1"/>
    <col min="6138" max="6138" width="10.25" bestFit="1" customWidth="1"/>
    <col min="6139" max="6139" width="11" bestFit="1" customWidth="1"/>
    <col min="6140" max="6140" width="17.125" customWidth="1"/>
    <col min="6143" max="6150" width="16.125" customWidth="1"/>
    <col min="6151" max="6151" width="9.25" customWidth="1"/>
    <col min="6152" max="6152" width="7.125" customWidth="1"/>
    <col min="6153" max="6153" width="11.125" customWidth="1"/>
    <col min="6154" max="6154" width="7.125" customWidth="1"/>
    <col min="6155" max="6155" width="11.125" bestFit="1" customWidth="1"/>
    <col min="6156" max="6156" width="7.125" customWidth="1"/>
    <col min="6157" max="6157" width="11.125" bestFit="1" customWidth="1"/>
    <col min="6158" max="6158" width="7.125" customWidth="1"/>
    <col min="6159" max="6159" width="11.125" customWidth="1"/>
    <col min="6160" max="6160" width="7.125" customWidth="1"/>
    <col min="6161" max="6161" width="11.125" bestFit="1" customWidth="1"/>
    <col min="6162" max="6162" width="7.125" customWidth="1"/>
    <col min="6163" max="6163" width="11.125" bestFit="1" customWidth="1"/>
    <col min="6164" max="6164" width="9.25" customWidth="1"/>
    <col min="6165" max="6165" width="7.125" customWidth="1"/>
    <col min="6166" max="6166" width="11.125" customWidth="1"/>
    <col min="6167" max="6167" width="11.125" bestFit="1" customWidth="1"/>
    <col min="6168" max="6168" width="7.125" customWidth="1"/>
    <col min="6169" max="6169" width="11.125" bestFit="1" customWidth="1"/>
    <col min="6170" max="6170" width="11.125" customWidth="1"/>
    <col min="6171" max="6171" width="7.125" customWidth="1"/>
    <col min="6172" max="6173" width="11.125" bestFit="1" customWidth="1"/>
    <col min="6174" max="6174" width="7.125" customWidth="1"/>
    <col min="6175" max="6176" width="11.125" bestFit="1" customWidth="1"/>
    <col min="6177" max="6177" width="9.25" customWidth="1"/>
    <col min="6178" max="6178" width="7.125" customWidth="1"/>
    <col min="6179" max="6181" width="11.125" bestFit="1" customWidth="1"/>
    <col min="6182" max="6182" width="7.125" customWidth="1"/>
    <col min="6183" max="6185" width="11.125" bestFit="1" customWidth="1"/>
    <col min="6186" max="6186" width="7.125" customWidth="1"/>
    <col min="6187" max="6189" width="11.125" bestFit="1" customWidth="1"/>
    <col min="6190" max="6190" width="9.25" bestFit="1" customWidth="1"/>
    <col min="6389" max="6389" width="9.625" bestFit="1" customWidth="1"/>
    <col min="6390" max="6390" width="14.375" bestFit="1" customWidth="1"/>
    <col min="6391" max="6391" width="10.25" bestFit="1" customWidth="1"/>
    <col min="6392" max="6392" width="11" bestFit="1" customWidth="1"/>
    <col min="6393" max="6393" width="14.375" bestFit="1" customWidth="1"/>
    <col min="6394" max="6394" width="10.25" bestFit="1" customWidth="1"/>
    <col min="6395" max="6395" width="11" bestFit="1" customWidth="1"/>
    <col min="6396" max="6396" width="17.125" customWidth="1"/>
    <col min="6399" max="6406" width="16.125" customWidth="1"/>
    <col min="6407" max="6407" width="9.25" customWidth="1"/>
    <col min="6408" max="6408" width="7.125" customWidth="1"/>
    <col min="6409" max="6409" width="11.125" customWidth="1"/>
    <col min="6410" max="6410" width="7.125" customWidth="1"/>
    <col min="6411" max="6411" width="11.125" bestFit="1" customWidth="1"/>
    <col min="6412" max="6412" width="7.125" customWidth="1"/>
    <col min="6413" max="6413" width="11.125" bestFit="1" customWidth="1"/>
    <col min="6414" max="6414" width="7.125" customWidth="1"/>
    <col min="6415" max="6415" width="11.125" customWidth="1"/>
    <col min="6416" max="6416" width="7.125" customWidth="1"/>
    <col min="6417" max="6417" width="11.125" bestFit="1" customWidth="1"/>
    <col min="6418" max="6418" width="7.125" customWidth="1"/>
    <col min="6419" max="6419" width="11.125" bestFit="1" customWidth="1"/>
    <col min="6420" max="6420" width="9.25" customWidth="1"/>
    <col min="6421" max="6421" width="7.125" customWidth="1"/>
    <col min="6422" max="6422" width="11.125" customWidth="1"/>
    <col min="6423" max="6423" width="11.125" bestFit="1" customWidth="1"/>
    <col min="6424" max="6424" width="7.125" customWidth="1"/>
    <col min="6425" max="6425" width="11.125" bestFit="1" customWidth="1"/>
    <col min="6426" max="6426" width="11.125" customWidth="1"/>
    <col min="6427" max="6427" width="7.125" customWidth="1"/>
    <col min="6428" max="6429" width="11.125" bestFit="1" customWidth="1"/>
    <col min="6430" max="6430" width="7.125" customWidth="1"/>
    <col min="6431" max="6432" width="11.125" bestFit="1" customWidth="1"/>
    <col min="6433" max="6433" width="9.25" customWidth="1"/>
    <col min="6434" max="6434" width="7.125" customWidth="1"/>
    <col min="6435" max="6437" width="11.125" bestFit="1" customWidth="1"/>
    <col min="6438" max="6438" width="7.125" customWidth="1"/>
    <col min="6439" max="6441" width="11.125" bestFit="1" customWidth="1"/>
    <col min="6442" max="6442" width="7.125" customWidth="1"/>
    <col min="6443" max="6445" width="11.125" bestFit="1" customWidth="1"/>
    <col min="6446" max="6446" width="9.25" bestFit="1" customWidth="1"/>
    <col min="6645" max="6645" width="9.625" bestFit="1" customWidth="1"/>
    <col min="6646" max="6646" width="14.375" bestFit="1" customWidth="1"/>
    <col min="6647" max="6647" width="10.25" bestFit="1" customWidth="1"/>
    <col min="6648" max="6648" width="11" bestFit="1" customWidth="1"/>
    <col min="6649" max="6649" width="14.375" bestFit="1" customWidth="1"/>
    <col min="6650" max="6650" width="10.25" bestFit="1" customWidth="1"/>
    <col min="6651" max="6651" width="11" bestFit="1" customWidth="1"/>
    <col min="6652" max="6652" width="17.125" customWidth="1"/>
    <col min="6655" max="6662" width="16.125" customWidth="1"/>
    <col min="6663" max="6663" width="9.25" customWidth="1"/>
    <col min="6664" max="6664" width="7.125" customWidth="1"/>
    <col min="6665" max="6665" width="11.125" customWidth="1"/>
    <col min="6666" max="6666" width="7.125" customWidth="1"/>
    <col min="6667" max="6667" width="11.125" bestFit="1" customWidth="1"/>
    <col min="6668" max="6668" width="7.125" customWidth="1"/>
    <col min="6669" max="6669" width="11.125" bestFit="1" customWidth="1"/>
    <col min="6670" max="6670" width="7.125" customWidth="1"/>
    <col min="6671" max="6671" width="11.125" customWidth="1"/>
    <col min="6672" max="6672" width="7.125" customWidth="1"/>
    <col min="6673" max="6673" width="11.125" bestFit="1" customWidth="1"/>
    <col min="6674" max="6674" width="7.125" customWidth="1"/>
    <col min="6675" max="6675" width="11.125" bestFit="1" customWidth="1"/>
    <col min="6676" max="6676" width="9.25" customWidth="1"/>
    <col min="6677" max="6677" width="7.125" customWidth="1"/>
    <col min="6678" max="6678" width="11.125" customWidth="1"/>
    <col min="6679" max="6679" width="11.125" bestFit="1" customWidth="1"/>
    <col min="6680" max="6680" width="7.125" customWidth="1"/>
    <col min="6681" max="6681" width="11.125" bestFit="1" customWidth="1"/>
    <col min="6682" max="6682" width="11.125" customWidth="1"/>
    <col min="6683" max="6683" width="7.125" customWidth="1"/>
    <col min="6684" max="6685" width="11.125" bestFit="1" customWidth="1"/>
    <col min="6686" max="6686" width="7.125" customWidth="1"/>
    <col min="6687" max="6688" width="11.125" bestFit="1" customWidth="1"/>
    <col min="6689" max="6689" width="9.25" customWidth="1"/>
    <col min="6690" max="6690" width="7.125" customWidth="1"/>
    <col min="6691" max="6693" width="11.125" bestFit="1" customWidth="1"/>
    <col min="6694" max="6694" width="7.125" customWidth="1"/>
    <col min="6695" max="6697" width="11.125" bestFit="1" customWidth="1"/>
    <col min="6698" max="6698" width="7.125" customWidth="1"/>
    <col min="6699" max="6701" width="11.125" bestFit="1" customWidth="1"/>
    <col min="6702" max="6702" width="9.25" bestFit="1" customWidth="1"/>
    <col min="6901" max="6901" width="9.625" bestFit="1" customWidth="1"/>
    <col min="6902" max="6902" width="14.375" bestFit="1" customWidth="1"/>
    <col min="6903" max="6903" width="10.25" bestFit="1" customWidth="1"/>
    <col min="6904" max="6904" width="11" bestFit="1" customWidth="1"/>
    <col min="6905" max="6905" width="14.375" bestFit="1" customWidth="1"/>
    <col min="6906" max="6906" width="10.25" bestFit="1" customWidth="1"/>
    <col min="6907" max="6907" width="11" bestFit="1" customWidth="1"/>
    <col min="6908" max="6908" width="17.125" customWidth="1"/>
    <col min="6911" max="6918" width="16.125" customWidth="1"/>
    <col min="6919" max="6919" width="9.25" customWidth="1"/>
    <col min="6920" max="6920" width="7.125" customWidth="1"/>
    <col min="6921" max="6921" width="11.125" customWidth="1"/>
    <col min="6922" max="6922" width="7.125" customWidth="1"/>
    <col min="6923" max="6923" width="11.125" bestFit="1" customWidth="1"/>
    <col min="6924" max="6924" width="7.125" customWidth="1"/>
    <col min="6925" max="6925" width="11.125" bestFit="1" customWidth="1"/>
    <col min="6926" max="6926" width="7.125" customWidth="1"/>
    <col min="6927" max="6927" width="11.125" customWidth="1"/>
    <col min="6928" max="6928" width="7.125" customWidth="1"/>
    <col min="6929" max="6929" width="11.125" bestFit="1" customWidth="1"/>
    <col min="6930" max="6930" width="7.125" customWidth="1"/>
    <col min="6931" max="6931" width="11.125" bestFit="1" customWidth="1"/>
    <col min="6932" max="6932" width="9.25" customWidth="1"/>
    <col min="6933" max="6933" width="7.125" customWidth="1"/>
    <col min="6934" max="6934" width="11.125" customWidth="1"/>
    <col min="6935" max="6935" width="11.125" bestFit="1" customWidth="1"/>
    <col min="6936" max="6936" width="7.125" customWidth="1"/>
    <col min="6937" max="6937" width="11.125" bestFit="1" customWidth="1"/>
    <col min="6938" max="6938" width="11.125" customWidth="1"/>
    <col min="6939" max="6939" width="7.125" customWidth="1"/>
    <col min="6940" max="6941" width="11.125" bestFit="1" customWidth="1"/>
    <col min="6942" max="6942" width="7.125" customWidth="1"/>
    <col min="6943" max="6944" width="11.125" bestFit="1" customWidth="1"/>
    <col min="6945" max="6945" width="9.25" customWidth="1"/>
    <col min="6946" max="6946" width="7.125" customWidth="1"/>
    <col min="6947" max="6949" width="11.125" bestFit="1" customWidth="1"/>
    <col min="6950" max="6950" width="7.125" customWidth="1"/>
    <col min="6951" max="6953" width="11.125" bestFit="1" customWidth="1"/>
    <col min="6954" max="6954" width="7.125" customWidth="1"/>
    <col min="6955" max="6957" width="11.125" bestFit="1" customWidth="1"/>
    <col min="6958" max="6958" width="9.25" bestFit="1" customWidth="1"/>
    <col min="7157" max="7157" width="9.625" bestFit="1" customWidth="1"/>
    <col min="7158" max="7158" width="14.375" bestFit="1" customWidth="1"/>
    <col min="7159" max="7159" width="10.25" bestFit="1" customWidth="1"/>
    <col min="7160" max="7160" width="11" bestFit="1" customWidth="1"/>
    <col min="7161" max="7161" width="14.375" bestFit="1" customWidth="1"/>
    <col min="7162" max="7162" width="10.25" bestFit="1" customWidth="1"/>
    <col min="7163" max="7163" width="11" bestFit="1" customWidth="1"/>
    <col min="7164" max="7164" width="17.125" customWidth="1"/>
    <col min="7167" max="7174" width="16.125" customWidth="1"/>
    <col min="7175" max="7175" width="9.25" customWidth="1"/>
    <col min="7176" max="7176" width="7.125" customWidth="1"/>
    <col min="7177" max="7177" width="11.125" customWidth="1"/>
    <col min="7178" max="7178" width="7.125" customWidth="1"/>
    <col min="7179" max="7179" width="11.125" bestFit="1" customWidth="1"/>
    <col min="7180" max="7180" width="7.125" customWidth="1"/>
    <col min="7181" max="7181" width="11.125" bestFit="1" customWidth="1"/>
    <col min="7182" max="7182" width="7.125" customWidth="1"/>
    <col min="7183" max="7183" width="11.125" customWidth="1"/>
    <col min="7184" max="7184" width="7.125" customWidth="1"/>
    <col min="7185" max="7185" width="11.125" bestFit="1" customWidth="1"/>
    <col min="7186" max="7186" width="7.125" customWidth="1"/>
    <col min="7187" max="7187" width="11.125" bestFit="1" customWidth="1"/>
    <col min="7188" max="7188" width="9.25" customWidth="1"/>
    <col min="7189" max="7189" width="7.125" customWidth="1"/>
    <col min="7190" max="7190" width="11.125" customWidth="1"/>
    <col min="7191" max="7191" width="11.125" bestFit="1" customWidth="1"/>
    <col min="7192" max="7192" width="7.125" customWidth="1"/>
    <col min="7193" max="7193" width="11.125" bestFit="1" customWidth="1"/>
    <col min="7194" max="7194" width="11.125" customWidth="1"/>
    <col min="7195" max="7195" width="7.125" customWidth="1"/>
    <col min="7196" max="7197" width="11.125" bestFit="1" customWidth="1"/>
    <col min="7198" max="7198" width="7.125" customWidth="1"/>
    <col min="7199" max="7200" width="11.125" bestFit="1" customWidth="1"/>
    <col min="7201" max="7201" width="9.25" customWidth="1"/>
    <col min="7202" max="7202" width="7.125" customWidth="1"/>
    <col min="7203" max="7205" width="11.125" bestFit="1" customWidth="1"/>
    <col min="7206" max="7206" width="7.125" customWidth="1"/>
    <col min="7207" max="7209" width="11.125" bestFit="1" customWidth="1"/>
    <col min="7210" max="7210" width="7.125" customWidth="1"/>
    <col min="7211" max="7213" width="11.125" bestFit="1" customWidth="1"/>
    <col min="7214" max="7214" width="9.25" bestFit="1" customWidth="1"/>
    <col min="7413" max="7413" width="9.625" bestFit="1" customWidth="1"/>
    <col min="7414" max="7414" width="14.375" bestFit="1" customWidth="1"/>
    <col min="7415" max="7415" width="10.25" bestFit="1" customWidth="1"/>
    <col min="7416" max="7416" width="11" bestFit="1" customWidth="1"/>
    <col min="7417" max="7417" width="14.375" bestFit="1" customWidth="1"/>
    <col min="7418" max="7418" width="10.25" bestFit="1" customWidth="1"/>
    <col min="7419" max="7419" width="11" bestFit="1" customWidth="1"/>
    <col min="7420" max="7420" width="17.125" customWidth="1"/>
    <col min="7423" max="7430" width="16.125" customWidth="1"/>
    <col min="7431" max="7431" width="9.25" customWidth="1"/>
    <col min="7432" max="7432" width="7.125" customWidth="1"/>
    <col min="7433" max="7433" width="11.125" customWidth="1"/>
    <col min="7434" max="7434" width="7.125" customWidth="1"/>
    <col min="7435" max="7435" width="11.125" bestFit="1" customWidth="1"/>
    <col min="7436" max="7436" width="7.125" customWidth="1"/>
    <col min="7437" max="7437" width="11.125" bestFit="1" customWidth="1"/>
    <col min="7438" max="7438" width="7.125" customWidth="1"/>
    <col min="7439" max="7439" width="11.125" customWidth="1"/>
    <col min="7440" max="7440" width="7.125" customWidth="1"/>
    <col min="7441" max="7441" width="11.125" bestFit="1" customWidth="1"/>
    <col min="7442" max="7442" width="7.125" customWidth="1"/>
    <col min="7443" max="7443" width="11.125" bestFit="1" customWidth="1"/>
    <col min="7444" max="7444" width="9.25" customWidth="1"/>
    <col min="7445" max="7445" width="7.125" customWidth="1"/>
    <col min="7446" max="7446" width="11.125" customWidth="1"/>
    <col min="7447" max="7447" width="11.125" bestFit="1" customWidth="1"/>
    <col min="7448" max="7448" width="7.125" customWidth="1"/>
    <col min="7449" max="7449" width="11.125" bestFit="1" customWidth="1"/>
    <col min="7450" max="7450" width="11.125" customWidth="1"/>
    <col min="7451" max="7451" width="7.125" customWidth="1"/>
    <col min="7452" max="7453" width="11.125" bestFit="1" customWidth="1"/>
    <col min="7454" max="7454" width="7.125" customWidth="1"/>
    <col min="7455" max="7456" width="11.125" bestFit="1" customWidth="1"/>
    <col min="7457" max="7457" width="9.25" customWidth="1"/>
    <col min="7458" max="7458" width="7.125" customWidth="1"/>
    <col min="7459" max="7461" width="11.125" bestFit="1" customWidth="1"/>
    <col min="7462" max="7462" width="7.125" customWidth="1"/>
    <col min="7463" max="7465" width="11.125" bestFit="1" customWidth="1"/>
    <col min="7466" max="7466" width="7.125" customWidth="1"/>
    <col min="7467" max="7469" width="11.125" bestFit="1" customWidth="1"/>
    <col min="7470" max="7470" width="9.25" bestFit="1" customWidth="1"/>
    <col min="7669" max="7669" width="9.625" bestFit="1" customWidth="1"/>
    <col min="7670" max="7670" width="14.375" bestFit="1" customWidth="1"/>
    <col min="7671" max="7671" width="10.25" bestFit="1" customWidth="1"/>
    <col min="7672" max="7672" width="11" bestFit="1" customWidth="1"/>
    <col min="7673" max="7673" width="14.375" bestFit="1" customWidth="1"/>
    <col min="7674" max="7674" width="10.25" bestFit="1" customWidth="1"/>
    <col min="7675" max="7675" width="11" bestFit="1" customWidth="1"/>
    <col min="7676" max="7676" width="17.125" customWidth="1"/>
    <col min="7679" max="7686" width="16.125" customWidth="1"/>
    <col min="7687" max="7687" width="9.25" customWidth="1"/>
    <col min="7688" max="7688" width="7.125" customWidth="1"/>
    <col min="7689" max="7689" width="11.125" customWidth="1"/>
    <col min="7690" max="7690" width="7.125" customWidth="1"/>
    <col min="7691" max="7691" width="11.125" bestFit="1" customWidth="1"/>
    <col min="7692" max="7692" width="7.125" customWidth="1"/>
    <col min="7693" max="7693" width="11.125" bestFit="1" customWidth="1"/>
    <col min="7694" max="7694" width="7.125" customWidth="1"/>
    <col min="7695" max="7695" width="11.125" customWidth="1"/>
    <col min="7696" max="7696" width="7.125" customWidth="1"/>
    <col min="7697" max="7697" width="11.125" bestFit="1" customWidth="1"/>
    <col min="7698" max="7698" width="7.125" customWidth="1"/>
    <col min="7699" max="7699" width="11.125" bestFit="1" customWidth="1"/>
    <col min="7700" max="7700" width="9.25" customWidth="1"/>
    <col min="7701" max="7701" width="7.125" customWidth="1"/>
    <col min="7702" max="7702" width="11.125" customWidth="1"/>
    <col min="7703" max="7703" width="11.125" bestFit="1" customWidth="1"/>
    <col min="7704" max="7704" width="7.125" customWidth="1"/>
    <col min="7705" max="7705" width="11.125" bestFit="1" customWidth="1"/>
    <col min="7706" max="7706" width="11.125" customWidth="1"/>
    <col min="7707" max="7707" width="7.125" customWidth="1"/>
    <col min="7708" max="7709" width="11.125" bestFit="1" customWidth="1"/>
    <col min="7710" max="7710" width="7.125" customWidth="1"/>
    <col min="7711" max="7712" width="11.125" bestFit="1" customWidth="1"/>
    <col min="7713" max="7713" width="9.25" customWidth="1"/>
    <col min="7714" max="7714" width="7.125" customWidth="1"/>
    <col min="7715" max="7717" width="11.125" bestFit="1" customWidth="1"/>
    <col min="7718" max="7718" width="7.125" customWidth="1"/>
    <col min="7719" max="7721" width="11.125" bestFit="1" customWidth="1"/>
    <col min="7722" max="7722" width="7.125" customWidth="1"/>
    <col min="7723" max="7725" width="11.125" bestFit="1" customWidth="1"/>
    <col min="7726" max="7726" width="9.25" bestFit="1" customWidth="1"/>
    <col min="7925" max="7925" width="9.625" bestFit="1" customWidth="1"/>
    <col min="7926" max="7926" width="14.375" bestFit="1" customWidth="1"/>
    <col min="7927" max="7927" width="10.25" bestFit="1" customWidth="1"/>
    <col min="7928" max="7928" width="11" bestFit="1" customWidth="1"/>
    <col min="7929" max="7929" width="14.375" bestFit="1" customWidth="1"/>
    <col min="7930" max="7930" width="10.25" bestFit="1" customWidth="1"/>
    <col min="7931" max="7931" width="11" bestFit="1" customWidth="1"/>
    <col min="7932" max="7932" width="17.125" customWidth="1"/>
    <col min="7935" max="7942" width="16.125" customWidth="1"/>
    <col min="7943" max="7943" width="9.25" customWidth="1"/>
    <col min="7944" max="7944" width="7.125" customWidth="1"/>
    <col min="7945" max="7945" width="11.125" customWidth="1"/>
    <col min="7946" max="7946" width="7.125" customWidth="1"/>
    <col min="7947" max="7947" width="11.125" bestFit="1" customWidth="1"/>
    <col min="7948" max="7948" width="7.125" customWidth="1"/>
    <col min="7949" max="7949" width="11.125" bestFit="1" customWidth="1"/>
    <col min="7950" max="7950" width="7.125" customWidth="1"/>
    <col min="7951" max="7951" width="11.125" customWidth="1"/>
    <col min="7952" max="7952" width="7.125" customWidth="1"/>
    <col min="7953" max="7953" width="11.125" bestFit="1" customWidth="1"/>
    <col min="7954" max="7954" width="7.125" customWidth="1"/>
    <col min="7955" max="7955" width="11.125" bestFit="1" customWidth="1"/>
    <col min="7956" max="7956" width="9.25" customWidth="1"/>
    <col min="7957" max="7957" width="7.125" customWidth="1"/>
    <col min="7958" max="7958" width="11.125" customWidth="1"/>
    <col min="7959" max="7959" width="11.125" bestFit="1" customWidth="1"/>
    <col min="7960" max="7960" width="7.125" customWidth="1"/>
    <col min="7961" max="7961" width="11.125" bestFit="1" customWidth="1"/>
    <col min="7962" max="7962" width="11.125" customWidth="1"/>
    <col min="7963" max="7963" width="7.125" customWidth="1"/>
    <col min="7964" max="7965" width="11.125" bestFit="1" customWidth="1"/>
    <col min="7966" max="7966" width="7.125" customWidth="1"/>
    <col min="7967" max="7968" width="11.125" bestFit="1" customWidth="1"/>
    <col min="7969" max="7969" width="9.25" customWidth="1"/>
    <col min="7970" max="7970" width="7.125" customWidth="1"/>
    <col min="7971" max="7973" width="11.125" bestFit="1" customWidth="1"/>
    <col min="7974" max="7974" width="7.125" customWidth="1"/>
    <col min="7975" max="7977" width="11.125" bestFit="1" customWidth="1"/>
    <col min="7978" max="7978" width="7.125" customWidth="1"/>
    <col min="7979" max="7981" width="11.125" bestFit="1" customWidth="1"/>
    <col min="7982" max="7982" width="9.25" bestFit="1" customWidth="1"/>
    <col min="8181" max="8181" width="9.625" bestFit="1" customWidth="1"/>
    <col min="8182" max="8182" width="14.375" bestFit="1" customWidth="1"/>
    <col min="8183" max="8183" width="10.25" bestFit="1" customWidth="1"/>
    <col min="8184" max="8184" width="11" bestFit="1" customWidth="1"/>
    <col min="8185" max="8185" width="14.375" bestFit="1" customWidth="1"/>
    <col min="8186" max="8186" width="10.25" bestFit="1" customWidth="1"/>
    <col min="8187" max="8187" width="11" bestFit="1" customWidth="1"/>
    <col min="8188" max="8188" width="17.125" customWidth="1"/>
    <col min="8191" max="8198" width="16.125" customWidth="1"/>
    <col min="8199" max="8199" width="9.25" customWidth="1"/>
    <col min="8200" max="8200" width="7.125" customWidth="1"/>
    <col min="8201" max="8201" width="11.125" customWidth="1"/>
    <col min="8202" max="8202" width="7.125" customWidth="1"/>
    <col min="8203" max="8203" width="11.125" bestFit="1" customWidth="1"/>
    <col min="8204" max="8204" width="7.125" customWidth="1"/>
    <col min="8205" max="8205" width="11.125" bestFit="1" customWidth="1"/>
    <col min="8206" max="8206" width="7.125" customWidth="1"/>
    <col min="8207" max="8207" width="11.125" customWidth="1"/>
    <col min="8208" max="8208" width="7.125" customWidth="1"/>
    <col min="8209" max="8209" width="11.125" bestFit="1" customWidth="1"/>
    <col min="8210" max="8210" width="7.125" customWidth="1"/>
    <col min="8211" max="8211" width="11.125" bestFit="1" customWidth="1"/>
    <col min="8212" max="8212" width="9.25" customWidth="1"/>
    <col min="8213" max="8213" width="7.125" customWidth="1"/>
    <col min="8214" max="8214" width="11.125" customWidth="1"/>
    <col min="8215" max="8215" width="11.125" bestFit="1" customWidth="1"/>
    <col min="8216" max="8216" width="7.125" customWidth="1"/>
    <col min="8217" max="8217" width="11.125" bestFit="1" customWidth="1"/>
    <col min="8218" max="8218" width="11.125" customWidth="1"/>
    <col min="8219" max="8219" width="7.125" customWidth="1"/>
    <col min="8220" max="8221" width="11.125" bestFit="1" customWidth="1"/>
    <col min="8222" max="8222" width="7.125" customWidth="1"/>
    <col min="8223" max="8224" width="11.125" bestFit="1" customWidth="1"/>
    <col min="8225" max="8225" width="9.25" customWidth="1"/>
    <col min="8226" max="8226" width="7.125" customWidth="1"/>
    <col min="8227" max="8229" width="11.125" bestFit="1" customWidth="1"/>
    <col min="8230" max="8230" width="7.125" customWidth="1"/>
    <col min="8231" max="8233" width="11.125" bestFit="1" customWidth="1"/>
    <col min="8234" max="8234" width="7.125" customWidth="1"/>
    <col min="8235" max="8237" width="11.125" bestFit="1" customWidth="1"/>
    <col min="8238" max="8238" width="9.25" bestFit="1" customWidth="1"/>
    <col min="8437" max="8437" width="9.625" bestFit="1" customWidth="1"/>
    <col min="8438" max="8438" width="14.375" bestFit="1" customWidth="1"/>
    <col min="8439" max="8439" width="10.25" bestFit="1" customWidth="1"/>
    <col min="8440" max="8440" width="11" bestFit="1" customWidth="1"/>
    <col min="8441" max="8441" width="14.375" bestFit="1" customWidth="1"/>
    <col min="8442" max="8442" width="10.25" bestFit="1" customWidth="1"/>
    <col min="8443" max="8443" width="11" bestFit="1" customWidth="1"/>
    <col min="8444" max="8444" width="17.125" customWidth="1"/>
    <col min="8447" max="8454" width="16.125" customWidth="1"/>
    <col min="8455" max="8455" width="9.25" customWidth="1"/>
    <col min="8456" max="8456" width="7.125" customWidth="1"/>
    <col min="8457" max="8457" width="11.125" customWidth="1"/>
    <col min="8458" max="8458" width="7.125" customWidth="1"/>
    <col min="8459" max="8459" width="11.125" bestFit="1" customWidth="1"/>
    <col min="8460" max="8460" width="7.125" customWidth="1"/>
    <col min="8461" max="8461" width="11.125" bestFit="1" customWidth="1"/>
    <col min="8462" max="8462" width="7.125" customWidth="1"/>
    <col min="8463" max="8463" width="11.125" customWidth="1"/>
    <col min="8464" max="8464" width="7.125" customWidth="1"/>
    <col min="8465" max="8465" width="11.125" bestFit="1" customWidth="1"/>
    <col min="8466" max="8466" width="7.125" customWidth="1"/>
    <col min="8467" max="8467" width="11.125" bestFit="1" customWidth="1"/>
    <col min="8468" max="8468" width="9.25" customWidth="1"/>
    <col min="8469" max="8469" width="7.125" customWidth="1"/>
    <col min="8470" max="8470" width="11.125" customWidth="1"/>
    <col min="8471" max="8471" width="11.125" bestFit="1" customWidth="1"/>
    <col min="8472" max="8472" width="7.125" customWidth="1"/>
    <col min="8473" max="8473" width="11.125" bestFit="1" customWidth="1"/>
    <col min="8474" max="8474" width="11.125" customWidth="1"/>
    <col min="8475" max="8475" width="7.125" customWidth="1"/>
    <col min="8476" max="8477" width="11.125" bestFit="1" customWidth="1"/>
    <col min="8478" max="8478" width="7.125" customWidth="1"/>
    <col min="8479" max="8480" width="11.125" bestFit="1" customWidth="1"/>
    <col min="8481" max="8481" width="9.25" customWidth="1"/>
    <col min="8482" max="8482" width="7.125" customWidth="1"/>
    <col min="8483" max="8485" width="11.125" bestFit="1" customWidth="1"/>
    <col min="8486" max="8486" width="7.125" customWidth="1"/>
    <col min="8487" max="8489" width="11.125" bestFit="1" customWidth="1"/>
    <col min="8490" max="8490" width="7.125" customWidth="1"/>
    <col min="8491" max="8493" width="11.125" bestFit="1" customWidth="1"/>
    <col min="8494" max="8494" width="9.25" bestFit="1" customWidth="1"/>
    <col min="8693" max="8693" width="9.625" bestFit="1" customWidth="1"/>
    <col min="8694" max="8694" width="14.375" bestFit="1" customWidth="1"/>
    <col min="8695" max="8695" width="10.25" bestFit="1" customWidth="1"/>
    <col min="8696" max="8696" width="11" bestFit="1" customWidth="1"/>
    <col min="8697" max="8697" width="14.375" bestFit="1" customWidth="1"/>
    <col min="8698" max="8698" width="10.25" bestFit="1" customWidth="1"/>
    <col min="8699" max="8699" width="11" bestFit="1" customWidth="1"/>
    <col min="8700" max="8700" width="17.125" customWidth="1"/>
    <col min="8703" max="8710" width="16.125" customWidth="1"/>
    <col min="8711" max="8711" width="9.25" customWidth="1"/>
    <col min="8712" max="8712" width="7.125" customWidth="1"/>
    <col min="8713" max="8713" width="11.125" customWidth="1"/>
    <col min="8714" max="8714" width="7.125" customWidth="1"/>
    <col min="8715" max="8715" width="11.125" bestFit="1" customWidth="1"/>
    <col min="8716" max="8716" width="7.125" customWidth="1"/>
    <col min="8717" max="8717" width="11.125" bestFit="1" customWidth="1"/>
    <col min="8718" max="8718" width="7.125" customWidth="1"/>
    <col min="8719" max="8719" width="11.125" customWidth="1"/>
    <col min="8720" max="8720" width="7.125" customWidth="1"/>
    <col min="8721" max="8721" width="11.125" bestFit="1" customWidth="1"/>
    <col min="8722" max="8722" width="7.125" customWidth="1"/>
    <col min="8723" max="8723" width="11.125" bestFit="1" customWidth="1"/>
    <col min="8724" max="8724" width="9.25" customWidth="1"/>
    <col min="8725" max="8725" width="7.125" customWidth="1"/>
    <col min="8726" max="8726" width="11.125" customWidth="1"/>
    <col min="8727" max="8727" width="11.125" bestFit="1" customWidth="1"/>
    <col min="8728" max="8728" width="7.125" customWidth="1"/>
    <col min="8729" max="8729" width="11.125" bestFit="1" customWidth="1"/>
    <col min="8730" max="8730" width="11.125" customWidth="1"/>
    <col min="8731" max="8731" width="7.125" customWidth="1"/>
    <col min="8732" max="8733" width="11.125" bestFit="1" customWidth="1"/>
    <col min="8734" max="8734" width="7.125" customWidth="1"/>
    <col min="8735" max="8736" width="11.125" bestFit="1" customWidth="1"/>
    <col min="8737" max="8737" width="9.25" customWidth="1"/>
    <col min="8738" max="8738" width="7.125" customWidth="1"/>
    <col min="8739" max="8741" width="11.125" bestFit="1" customWidth="1"/>
    <col min="8742" max="8742" width="7.125" customWidth="1"/>
    <col min="8743" max="8745" width="11.125" bestFit="1" customWidth="1"/>
    <col min="8746" max="8746" width="7.125" customWidth="1"/>
    <col min="8747" max="8749" width="11.125" bestFit="1" customWidth="1"/>
    <col min="8750" max="8750" width="9.25" bestFit="1" customWidth="1"/>
    <col min="8949" max="8949" width="9.625" bestFit="1" customWidth="1"/>
    <col min="8950" max="8950" width="14.375" bestFit="1" customWidth="1"/>
    <col min="8951" max="8951" width="10.25" bestFit="1" customWidth="1"/>
    <col min="8952" max="8952" width="11" bestFit="1" customWidth="1"/>
    <col min="8953" max="8953" width="14.375" bestFit="1" customWidth="1"/>
    <col min="8954" max="8954" width="10.25" bestFit="1" customWidth="1"/>
    <col min="8955" max="8955" width="11" bestFit="1" customWidth="1"/>
    <col min="8956" max="8956" width="17.125" customWidth="1"/>
    <col min="8959" max="8966" width="16.125" customWidth="1"/>
    <col min="8967" max="8967" width="9.25" customWidth="1"/>
    <col min="8968" max="8968" width="7.125" customWidth="1"/>
    <col min="8969" max="8969" width="11.125" customWidth="1"/>
    <col min="8970" max="8970" width="7.125" customWidth="1"/>
    <col min="8971" max="8971" width="11.125" bestFit="1" customWidth="1"/>
    <col min="8972" max="8972" width="7.125" customWidth="1"/>
    <col min="8973" max="8973" width="11.125" bestFit="1" customWidth="1"/>
    <col min="8974" max="8974" width="7.125" customWidth="1"/>
    <col min="8975" max="8975" width="11.125" customWidth="1"/>
    <col min="8976" max="8976" width="7.125" customWidth="1"/>
    <col min="8977" max="8977" width="11.125" bestFit="1" customWidth="1"/>
    <col min="8978" max="8978" width="7.125" customWidth="1"/>
    <col min="8979" max="8979" width="11.125" bestFit="1" customWidth="1"/>
    <col min="8980" max="8980" width="9.25" customWidth="1"/>
    <col min="8981" max="8981" width="7.125" customWidth="1"/>
    <col min="8982" max="8982" width="11.125" customWidth="1"/>
    <col min="8983" max="8983" width="11.125" bestFit="1" customWidth="1"/>
    <col min="8984" max="8984" width="7.125" customWidth="1"/>
    <col min="8985" max="8985" width="11.125" bestFit="1" customWidth="1"/>
    <col min="8986" max="8986" width="11.125" customWidth="1"/>
    <col min="8987" max="8987" width="7.125" customWidth="1"/>
    <col min="8988" max="8989" width="11.125" bestFit="1" customWidth="1"/>
    <col min="8990" max="8990" width="7.125" customWidth="1"/>
    <col min="8991" max="8992" width="11.125" bestFit="1" customWidth="1"/>
    <col min="8993" max="8993" width="9.25" customWidth="1"/>
    <col min="8994" max="8994" width="7.125" customWidth="1"/>
    <col min="8995" max="8997" width="11.125" bestFit="1" customWidth="1"/>
    <col min="8998" max="8998" width="7.125" customWidth="1"/>
    <col min="8999" max="9001" width="11.125" bestFit="1" customWidth="1"/>
    <col min="9002" max="9002" width="7.125" customWidth="1"/>
    <col min="9003" max="9005" width="11.125" bestFit="1" customWidth="1"/>
    <col min="9006" max="9006" width="9.25" bestFit="1" customWidth="1"/>
    <col min="9205" max="9205" width="9.625" bestFit="1" customWidth="1"/>
    <col min="9206" max="9206" width="14.375" bestFit="1" customWidth="1"/>
    <col min="9207" max="9207" width="10.25" bestFit="1" customWidth="1"/>
    <col min="9208" max="9208" width="11" bestFit="1" customWidth="1"/>
    <col min="9209" max="9209" width="14.375" bestFit="1" customWidth="1"/>
    <col min="9210" max="9210" width="10.25" bestFit="1" customWidth="1"/>
    <col min="9211" max="9211" width="11" bestFit="1" customWidth="1"/>
    <col min="9212" max="9212" width="17.125" customWidth="1"/>
    <col min="9215" max="9222" width="16.125" customWidth="1"/>
    <col min="9223" max="9223" width="9.25" customWidth="1"/>
    <col min="9224" max="9224" width="7.125" customWidth="1"/>
    <col min="9225" max="9225" width="11.125" customWidth="1"/>
    <col min="9226" max="9226" width="7.125" customWidth="1"/>
    <col min="9227" max="9227" width="11.125" bestFit="1" customWidth="1"/>
    <col min="9228" max="9228" width="7.125" customWidth="1"/>
    <col min="9229" max="9229" width="11.125" bestFit="1" customWidth="1"/>
    <col min="9230" max="9230" width="7.125" customWidth="1"/>
    <col min="9231" max="9231" width="11.125" customWidth="1"/>
    <col min="9232" max="9232" width="7.125" customWidth="1"/>
    <col min="9233" max="9233" width="11.125" bestFit="1" customWidth="1"/>
    <col min="9234" max="9234" width="7.125" customWidth="1"/>
    <col min="9235" max="9235" width="11.125" bestFit="1" customWidth="1"/>
    <col min="9236" max="9236" width="9.25" customWidth="1"/>
    <col min="9237" max="9237" width="7.125" customWidth="1"/>
    <col min="9238" max="9238" width="11.125" customWidth="1"/>
    <col min="9239" max="9239" width="11.125" bestFit="1" customWidth="1"/>
    <col min="9240" max="9240" width="7.125" customWidth="1"/>
    <col min="9241" max="9241" width="11.125" bestFit="1" customWidth="1"/>
    <col min="9242" max="9242" width="11.125" customWidth="1"/>
    <col min="9243" max="9243" width="7.125" customWidth="1"/>
    <col min="9244" max="9245" width="11.125" bestFit="1" customWidth="1"/>
    <col min="9246" max="9246" width="7.125" customWidth="1"/>
    <col min="9247" max="9248" width="11.125" bestFit="1" customWidth="1"/>
    <col min="9249" max="9249" width="9.25" customWidth="1"/>
    <col min="9250" max="9250" width="7.125" customWidth="1"/>
    <col min="9251" max="9253" width="11.125" bestFit="1" customWidth="1"/>
    <col min="9254" max="9254" width="7.125" customWidth="1"/>
    <col min="9255" max="9257" width="11.125" bestFit="1" customWidth="1"/>
    <col min="9258" max="9258" width="7.125" customWidth="1"/>
    <col min="9259" max="9261" width="11.125" bestFit="1" customWidth="1"/>
    <col min="9262" max="9262" width="9.25" bestFit="1" customWidth="1"/>
    <col min="9461" max="9461" width="9.625" bestFit="1" customWidth="1"/>
    <col min="9462" max="9462" width="14.375" bestFit="1" customWidth="1"/>
    <col min="9463" max="9463" width="10.25" bestFit="1" customWidth="1"/>
    <col min="9464" max="9464" width="11" bestFit="1" customWidth="1"/>
    <col min="9465" max="9465" width="14.375" bestFit="1" customWidth="1"/>
    <col min="9466" max="9466" width="10.25" bestFit="1" customWidth="1"/>
    <col min="9467" max="9467" width="11" bestFit="1" customWidth="1"/>
    <col min="9468" max="9468" width="17.125" customWidth="1"/>
    <col min="9471" max="9478" width="16.125" customWidth="1"/>
    <col min="9479" max="9479" width="9.25" customWidth="1"/>
    <col min="9480" max="9480" width="7.125" customWidth="1"/>
    <col min="9481" max="9481" width="11.125" customWidth="1"/>
    <col min="9482" max="9482" width="7.125" customWidth="1"/>
    <col min="9483" max="9483" width="11.125" bestFit="1" customWidth="1"/>
    <col min="9484" max="9484" width="7.125" customWidth="1"/>
    <col min="9485" max="9485" width="11.125" bestFit="1" customWidth="1"/>
    <col min="9486" max="9486" width="7.125" customWidth="1"/>
    <col min="9487" max="9487" width="11.125" customWidth="1"/>
    <col min="9488" max="9488" width="7.125" customWidth="1"/>
    <col min="9489" max="9489" width="11.125" bestFit="1" customWidth="1"/>
    <col min="9490" max="9490" width="7.125" customWidth="1"/>
    <col min="9491" max="9491" width="11.125" bestFit="1" customWidth="1"/>
    <col min="9492" max="9492" width="9.25" customWidth="1"/>
    <col min="9493" max="9493" width="7.125" customWidth="1"/>
    <col min="9494" max="9494" width="11.125" customWidth="1"/>
    <col min="9495" max="9495" width="11.125" bestFit="1" customWidth="1"/>
    <col min="9496" max="9496" width="7.125" customWidth="1"/>
    <col min="9497" max="9497" width="11.125" bestFit="1" customWidth="1"/>
    <col min="9498" max="9498" width="11.125" customWidth="1"/>
    <col min="9499" max="9499" width="7.125" customWidth="1"/>
    <col min="9500" max="9501" width="11.125" bestFit="1" customWidth="1"/>
    <col min="9502" max="9502" width="7.125" customWidth="1"/>
    <col min="9503" max="9504" width="11.125" bestFit="1" customWidth="1"/>
    <col min="9505" max="9505" width="9.25" customWidth="1"/>
    <col min="9506" max="9506" width="7.125" customWidth="1"/>
    <col min="9507" max="9509" width="11.125" bestFit="1" customWidth="1"/>
    <col min="9510" max="9510" width="7.125" customWidth="1"/>
    <col min="9511" max="9513" width="11.125" bestFit="1" customWidth="1"/>
    <col min="9514" max="9514" width="7.125" customWidth="1"/>
    <col min="9515" max="9517" width="11.125" bestFit="1" customWidth="1"/>
    <col min="9518" max="9518" width="9.25" bestFit="1" customWidth="1"/>
    <col min="9717" max="9717" width="9.625" bestFit="1" customWidth="1"/>
    <col min="9718" max="9718" width="14.375" bestFit="1" customWidth="1"/>
    <col min="9719" max="9719" width="10.25" bestFit="1" customWidth="1"/>
    <col min="9720" max="9720" width="11" bestFit="1" customWidth="1"/>
    <col min="9721" max="9721" width="14.375" bestFit="1" customWidth="1"/>
    <col min="9722" max="9722" width="10.25" bestFit="1" customWidth="1"/>
    <col min="9723" max="9723" width="11" bestFit="1" customWidth="1"/>
    <col min="9724" max="9724" width="17.125" customWidth="1"/>
    <col min="9727" max="9734" width="16.125" customWidth="1"/>
    <col min="9735" max="9735" width="9.25" customWidth="1"/>
    <col min="9736" max="9736" width="7.125" customWidth="1"/>
    <col min="9737" max="9737" width="11.125" customWidth="1"/>
    <col min="9738" max="9738" width="7.125" customWidth="1"/>
    <col min="9739" max="9739" width="11.125" bestFit="1" customWidth="1"/>
    <col min="9740" max="9740" width="7.125" customWidth="1"/>
    <col min="9741" max="9741" width="11.125" bestFit="1" customWidth="1"/>
    <col min="9742" max="9742" width="7.125" customWidth="1"/>
    <col min="9743" max="9743" width="11.125" customWidth="1"/>
    <col min="9744" max="9744" width="7.125" customWidth="1"/>
    <col min="9745" max="9745" width="11.125" bestFit="1" customWidth="1"/>
    <col min="9746" max="9746" width="7.125" customWidth="1"/>
    <col min="9747" max="9747" width="11.125" bestFit="1" customWidth="1"/>
    <col min="9748" max="9748" width="9.25" customWidth="1"/>
    <col min="9749" max="9749" width="7.125" customWidth="1"/>
    <col min="9750" max="9750" width="11.125" customWidth="1"/>
    <col min="9751" max="9751" width="11.125" bestFit="1" customWidth="1"/>
    <col min="9752" max="9752" width="7.125" customWidth="1"/>
    <col min="9753" max="9753" width="11.125" bestFit="1" customWidth="1"/>
    <col min="9754" max="9754" width="11.125" customWidth="1"/>
    <col min="9755" max="9755" width="7.125" customWidth="1"/>
    <col min="9756" max="9757" width="11.125" bestFit="1" customWidth="1"/>
    <col min="9758" max="9758" width="7.125" customWidth="1"/>
    <col min="9759" max="9760" width="11.125" bestFit="1" customWidth="1"/>
    <col min="9761" max="9761" width="9.25" customWidth="1"/>
    <col min="9762" max="9762" width="7.125" customWidth="1"/>
    <col min="9763" max="9765" width="11.125" bestFit="1" customWidth="1"/>
    <col min="9766" max="9766" width="7.125" customWidth="1"/>
    <col min="9767" max="9769" width="11.125" bestFit="1" customWidth="1"/>
    <col min="9770" max="9770" width="7.125" customWidth="1"/>
    <col min="9771" max="9773" width="11.125" bestFit="1" customWidth="1"/>
    <col min="9774" max="9774" width="9.25" bestFit="1" customWidth="1"/>
    <col min="9973" max="9973" width="9.625" bestFit="1" customWidth="1"/>
    <col min="9974" max="9974" width="14.375" bestFit="1" customWidth="1"/>
    <col min="9975" max="9975" width="10.25" bestFit="1" customWidth="1"/>
    <col min="9976" max="9976" width="11" bestFit="1" customWidth="1"/>
    <col min="9977" max="9977" width="14.375" bestFit="1" customWidth="1"/>
    <col min="9978" max="9978" width="10.25" bestFit="1" customWidth="1"/>
    <col min="9979" max="9979" width="11" bestFit="1" customWidth="1"/>
    <col min="9980" max="9980" width="17.125" customWidth="1"/>
    <col min="9983" max="9990" width="16.125" customWidth="1"/>
    <col min="9991" max="9991" width="9.25" customWidth="1"/>
    <col min="9992" max="9992" width="7.125" customWidth="1"/>
    <col min="9993" max="9993" width="11.125" customWidth="1"/>
    <col min="9994" max="9994" width="7.125" customWidth="1"/>
    <col min="9995" max="9995" width="11.125" bestFit="1" customWidth="1"/>
    <col min="9996" max="9996" width="7.125" customWidth="1"/>
    <col min="9997" max="9997" width="11.125" bestFit="1" customWidth="1"/>
    <col min="9998" max="9998" width="7.125" customWidth="1"/>
    <col min="9999" max="9999" width="11.125" customWidth="1"/>
    <col min="10000" max="10000" width="7.125" customWidth="1"/>
    <col min="10001" max="10001" width="11.125" bestFit="1" customWidth="1"/>
    <col min="10002" max="10002" width="7.125" customWidth="1"/>
    <col min="10003" max="10003" width="11.125" bestFit="1" customWidth="1"/>
    <col min="10004" max="10004" width="9.25" customWidth="1"/>
    <col min="10005" max="10005" width="7.125" customWidth="1"/>
    <col min="10006" max="10006" width="11.125" customWidth="1"/>
    <col min="10007" max="10007" width="11.125" bestFit="1" customWidth="1"/>
    <col min="10008" max="10008" width="7.125" customWidth="1"/>
    <col min="10009" max="10009" width="11.125" bestFit="1" customWidth="1"/>
    <col min="10010" max="10010" width="11.125" customWidth="1"/>
    <col min="10011" max="10011" width="7.125" customWidth="1"/>
    <col min="10012" max="10013" width="11.125" bestFit="1" customWidth="1"/>
    <col min="10014" max="10014" width="7.125" customWidth="1"/>
    <col min="10015" max="10016" width="11.125" bestFit="1" customWidth="1"/>
    <col min="10017" max="10017" width="9.25" customWidth="1"/>
    <col min="10018" max="10018" width="7.125" customWidth="1"/>
    <col min="10019" max="10021" width="11.125" bestFit="1" customWidth="1"/>
    <col min="10022" max="10022" width="7.125" customWidth="1"/>
    <col min="10023" max="10025" width="11.125" bestFit="1" customWidth="1"/>
    <col min="10026" max="10026" width="7.125" customWidth="1"/>
    <col min="10027" max="10029" width="11.125" bestFit="1" customWidth="1"/>
    <col min="10030" max="10030" width="9.25" bestFit="1" customWidth="1"/>
    <col min="10229" max="10229" width="9.625" bestFit="1" customWidth="1"/>
    <col min="10230" max="10230" width="14.375" bestFit="1" customWidth="1"/>
    <col min="10231" max="10231" width="10.25" bestFit="1" customWidth="1"/>
    <col min="10232" max="10232" width="11" bestFit="1" customWidth="1"/>
    <col min="10233" max="10233" width="14.375" bestFit="1" customWidth="1"/>
    <col min="10234" max="10234" width="10.25" bestFit="1" customWidth="1"/>
    <col min="10235" max="10235" width="11" bestFit="1" customWidth="1"/>
    <col min="10236" max="10236" width="17.125" customWidth="1"/>
    <col min="10239" max="10246" width="16.125" customWidth="1"/>
    <col min="10247" max="10247" width="9.25" customWidth="1"/>
    <col min="10248" max="10248" width="7.125" customWidth="1"/>
    <col min="10249" max="10249" width="11.125" customWidth="1"/>
    <col min="10250" max="10250" width="7.125" customWidth="1"/>
    <col min="10251" max="10251" width="11.125" bestFit="1" customWidth="1"/>
    <col min="10252" max="10252" width="7.125" customWidth="1"/>
    <col min="10253" max="10253" width="11.125" bestFit="1" customWidth="1"/>
    <col min="10254" max="10254" width="7.125" customWidth="1"/>
    <col min="10255" max="10255" width="11.125" customWidth="1"/>
    <col min="10256" max="10256" width="7.125" customWidth="1"/>
    <col min="10257" max="10257" width="11.125" bestFit="1" customWidth="1"/>
    <col min="10258" max="10258" width="7.125" customWidth="1"/>
    <col min="10259" max="10259" width="11.125" bestFit="1" customWidth="1"/>
    <col min="10260" max="10260" width="9.25" customWidth="1"/>
    <col min="10261" max="10261" width="7.125" customWidth="1"/>
    <col min="10262" max="10262" width="11.125" customWidth="1"/>
    <col min="10263" max="10263" width="11.125" bestFit="1" customWidth="1"/>
    <col min="10264" max="10264" width="7.125" customWidth="1"/>
    <col min="10265" max="10265" width="11.125" bestFit="1" customWidth="1"/>
    <col min="10266" max="10266" width="11.125" customWidth="1"/>
    <col min="10267" max="10267" width="7.125" customWidth="1"/>
    <col min="10268" max="10269" width="11.125" bestFit="1" customWidth="1"/>
    <col min="10270" max="10270" width="7.125" customWidth="1"/>
    <col min="10271" max="10272" width="11.125" bestFit="1" customWidth="1"/>
    <col min="10273" max="10273" width="9.25" customWidth="1"/>
    <col min="10274" max="10274" width="7.125" customWidth="1"/>
    <col min="10275" max="10277" width="11.125" bestFit="1" customWidth="1"/>
    <col min="10278" max="10278" width="7.125" customWidth="1"/>
    <col min="10279" max="10281" width="11.125" bestFit="1" customWidth="1"/>
    <col min="10282" max="10282" width="7.125" customWidth="1"/>
    <col min="10283" max="10285" width="11.125" bestFit="1" customWidth="1"/>
    <col min="10286" max="10286" width="9.25" bestFit="1" customWidth="1"/>
    <col min="10485" max="10485" width="9.625" bestFit="1" customWidth="1"/>
    <col min="10486" max="10486" width="14.375" bestFit="1" customWidth="1"/>
    <col min="10487" max="10487" width="10.25" bestFit="1" customWidth="1"/>
    <col min="10488" max="10488" width="11" bestFit="1" customWidth="1"/>
    <col min="10489" max="10489" width="14.375" bestFit="1" customWidth="1"/>
    <col min="10490" max="10490" width="10.25" bestFit="1" customWidth="1"/>
    <col min="10491" max="10491" width="11" bestFit="1" customWidth="1"/>
    <col min="10492" max="10492" width="17.125" customWidth="1"/>
    <col min="10495" max="10502" width="16.125" customWidth="1"/>
    <col min="10503" max="10503" width="9.25" customWidth="1"/>
    <col min="10504" max="10504" width="7.125" customWidth="1"/>
    <col min="10505" max="10505" width="11.125" customWidth="1"/>
    <col min="10506" max="10506" width="7.125" customWidth="1"/>
    <col min="10507" max="10507" width="11.125" bestFit="1" customWidth="1"/>
    <col min="10508" max="10508" width="7.125" customWidth="1"/>
    <col min="10509" max="10509" width="11.125" bestFit="1" customWidth="1"/>
    <col min="10510" max="10510" width="7.125" customWidth="1"/>
    <col min="10511" max="10511" width="11.125" customWidth="1"/>
    <col min="10512" max="10512" width="7.125" customWidth="1"/>
    <col min="10513" max="10513" width="11.125" bestFit="1" customWidth="1"/>
    <col min="10514" max="10514" width="7.125" customWidth="1"/>
    <col min="10515" max="10515" width="11.125" bestFit="1" customWidth="1"/>
    <col min="10516" max="10516" width="9.25" customWidth="1"/>
    <col min="10517" max="10517" width="7.125" customWidth="1"/>
    <col min="10518" max="10518" width="11.125" customWidth="1"/>
    <col min="10519" max="10519" width="11.125" bestFit="1" customWidth="1"/>
    <col min="10520" max="10520" width="7.125" customWidth="1"/>
    <col min="10521" max="10521" width="11.125" bestFit="1" customWidth="1"/>
    <col min="10522" max="10522" width="11.125" customWidth="1"/>
    <col min="10523" max="10523" width="7.125" customWidth="1"/>
    <col min="10524" max="10525" width="11.125" bestFit="1" customWidth="1"/>
    <col min="10526" max="10526" width="7.125" customWidth="1"/>
    <col min="10527" max="10528" width="11.125" bestFit="1" customWidth="1"/>
    <col min="10529" max="10529" width="9.25" customWidth="1"/>
    <col min="10530" max="10530" width="7.125" customWidth="1"/>
    <col min="10531" max="10533" width="11.125" bestFit="1" customWidth="1"/>
    <col min="10534" max="10534" width="7.125" customWidth="1"/>
    <col min="10535" max="10537" width="11.125" bestFit="1" customWidth="1"/>
    <col min="10538" max="10538" width="7.125" customWidth="1"/>
    <col min="10539" max="10541" width="11.125" bestFit="1" customWidth="1"/>
    <col min="10542" max="10542" width="9.25" bestFit="1" customWidth="1"/>
    <col min="10741" max="10741" width="9.625" bestFit="1" customWidth="1"/>
    <col min="10742" max="10742" width="14.375" bestFit="1" customWidth="1"/>
    <col min="10743" max="10743" width="10.25" bestFit="1" customWidth="1"/>
    <col min="10744" max="10744" width="11" bestFit="1" customWidth="1"/>
    <col min="10745" max="10745" width="14.375" bestFit="1" customWidth="1"/>
    <col min="10746" max="10746" width="10.25" bestFit="1" customWidth="1"/>
    <col min="10747" max="10747" width="11" bestFit="1" customWidth="1"/>
    <col min="10748" max="10748" width="17.125" customWidth="1"/>
    <col min="10751" max="10758" width="16.125" customWidth="1"/>
    <col min="10759" max="10759" width="9.25" customWidth="1"/>
    <col min="10760" max="10760" width="7.125" customWidth="1"/>
    <col min="10761" max="10761" width="11.125" customWidth="1"/>
    <col min="10762" max="10762" width="7.125" customWidth="1"/>
    <col min="10763" max="10763" width="11.125" bestFit="1" customWidth="1"/>
    <col min="10764" max="10764" width="7.125" customWidth="1"/>
    <col min="10765" max="10765" width="11.125" bestFit="1" customWidth="1"/>
    <col min="10766" max="10766" width="7.125" customWidth="1"/>
    <col min="10767" max="10767" width="11.125" customWidth="1"/>
    <col min="10768" max="10768" width="7.125" customWidth="1"/>
    <col min="10769" max="10769" width="11.125" bestFit="1" customWidth="1"/>
    <col min="10770" max="10770" width="7.125" customWidth="1"/>
    <col min="10771" max="10771" width="11.125" bestFit="1" customWidth="1"/>
    <col min="10772" max="10772" width="9.25" customWidth="1"/>
    <col min="10773" max="10773" width="7.125" customWidth="1"/>
    <col min="10774" max="10774" width="11.125" customWidth="1"/>
    <col min="10775" max="10775" width="11.125" bestFit="1" customWidth="1"/>
    <col min="10776" max="10776" width="7.125" customWidth="1"/>
    <col min="10777" max="10777" width="11.125" bestFit="1" customWidth="1"/>
    <col min="10778" max="10778" width="11.125" customWidth="1"/>
    <col min="10779" max="10779" width="7.125" customWidth="1"/>
    <col min="10780" max="10781" width="11.125" bestFit="1" customWidth="1"/>
    <col min="10782" max="10782" width="7.125" customWidth="1"/>
    <col min="10783" max="10784" width="11.125" bestFit="1" customWidth="1"/>
    <col min="10785" max="10785" width="9.25" customWidth="1"/>
    <col min="10786" max="10786" width="7.125" customWidth="1"/>
    <col min="10787" max="10789" width="11.125" bestFit="1" customWidth="1"/>
    <col min="10790" max="10790" width="7.125" customWidth="1"/>
    <col min="10791" max="10793" width="11.125" bestFit="1" customWidth="1"/>
    <col min="10794" max="10794" width="7.125" customWidth="1"/>
    <col min="10795" max="10797" width="11.125" bestFit="1" customWidth="1"/>
    <col min="10798" max="10798" width="9.25" bestFit="1" customWidth="1"/>
    <col min="10997" max="10997" width="9.625" bestFit="1" customWidth="1"/>
    <col min="10998" max="10998" width="14.375" bestFit="1" customWidth="1"/>
    <col min="10999" max="10999" width="10.25" bestFit="1" customWidth="1"/>
    <col min="11000" max="11000" width="11" bestFit="1" customWidth="1"/>
    <col min="11001" max="11001" width="14.375" bestFit="1" customWidth="1"/>
    <col min="11002" max="11002" width="10.25" bestFit="1" customWidth="1"/>
    <col min="11003" max="11003" width="11" bestFit="1" customWidth="1"/>
    <col min="11004" max="11004" width="17.125" customWidth="1"/>
    <col min="11007" max="11014" width="16.125" customWidth="1"/>
    <col min="11015" max="11015" width="9.25" customWidth="1"/>
    <col min="11016" max="11016" width="7.125" customWidth="1"/>
    <col min="11017" max="11017" width="11.125" customWidth="1"/>
    <col min="11018" max="11018" width="7.125" customWidth="1"/>
    <col min="11019" max="11019" width="11.125" bestFit="1" customWidth="1"/>
    <col min="11020" max="11020" width="7.125" customWidth="1"/>
    <col min="11021" max="11021" width="11.125" bestFit="1" customWidth="1"/>
    <col min="11022" max="11022" width="7.125" customWidth="1"/>
    <col min="11023" max="11023" width="11.125" customWidth="1"/>
    <col min="11024" max="11024" width="7.125" customWidth="1"/>
    <col min="11025" max="11025" width="11.125" bestFit="1" customWidth="1"/>
    <col min="11026" max="11026" width="7.125" customWidth="1"/>
    <col min="11027" max="11027" width="11.125" bestFit="1" customWidth="1"/>
    <col min="11028" max="11028" width="9.25" customWidth="1"/>
    <col min="11029" max="11029" width="7.125" customWidth="1"/>
    <col min="11030" max="11030" width="11.125" customWidth="1"/>
    <col min="11031" max="11031" width="11.125" bestFit="1" customWidth="1"/>
    <col min="11032" max="11032" width="7.125" customWidth="1"/>
    <col min="11033" max="11033" width="11.125" bestFit="1" customWidth="1"/>
    <col min="11034" max="11034" width="11.125" customWidth="1"/>
    <col min="11035" max="11035" width="7.125" customWidth="1"/>
    <col min="11036" max="11037" width="11.125" bestFit="1" customWidth="1"/>
    <col min="11038" max="11038" width="7.125" customWidth="1"/>
    <col min="11039" max="11040" width="11.125" bestFit="1" customWidth="1"/>
    <col min="11041" max="11041" width="9.25" customWidth="1"/>
    <col min="11042" max="11042" width="7.125" customWidth="1"/>
    <col min="11043" max="11045" width="11.125" bestFit="1" customWidth="1"/>
    <col min="11046" max="11046" width="7.125" customWidth="1"/>
    <col min="11047" max="11049" width="11.125" bestFit="1" customWidth="1"/>
    <col min="11050" max="11050" width="7.125" customWidth="1"/>
    <col min="11051" max="11053" width="11.125" bestFit="1" customWidth="1"/>
    <col min="11054" max="11054" width="9.25" bestFit="1" customWidth="1"/>
    <col min="11253" max="11253" width="9.625" bestFit="1" customWidth="1"/>
    <col min="11254" max="11254" width="14.375" bestFit="1" customWidth="1"/>
    <col min="11255" max="11255" width="10.25" bestFit="1" customWidth="1"/>
    <col min="11256" max="11256" width="11" bestFit="1" customWidth="1"/>
    <col min="11257" max="11257" width="14.375" bestFit="1" customWidth="1"/>
    <col min="11258" max="11258" width="10.25" bestFit="1" customWidth="1"/>
    <col min="11259" max="11259" width="11" bestFit="1" customWidth="1"/>
    <col min="11260" max="11260" width="17.125" customWidth="1"/>
    <col min="11263" max="11270" width="16.125" customWidth="1"/>
    <col min="11271" max="11271" width="9.25" customWidth="1"/>
    <col min="11272" max="11272" width="7.125" customWidth="1"/>
    <col min="11273" max="11273" width="11.125" customWidth="1"/>
    <col min="11274" max="11274" width="7.125" customWidth="1"/>
    <col min="11275" max="11275" width="11.125" bestFit="1" customWidth="1"/>
    <col min="11276" max="11276" width="7.125" customWidth="1"/>
    <col min="11277" max="11277" width="11.125" bestFit="1" customWidth="1"/>
    <col min="11278" max="11278" width="7.125" customWidth="1"/>
    <col min="11279" max="11279" width="11.125" customWidth="1"/>
    <col min="11280" max="11280" width="7.125" customWidth="1"/>
    <col min="11281" max="11281" width="11.125" bestFit="1" customWidth="1"/>
    <col min="11282" max="11282" width="7.125" customWidth="1"/>
    <col min="11283" max="11283" width="11.125" bestFit="1" customWidth="1"/>
    <col min="11284" max="11284" width="9.25" customWidth="1"/>
    <col min="11285" max="11285" width="7.125" customWidth="1"/>
    <col min="11286" max="11286" width="11.125" customWidth="1"/>
    <col min="11287" max="11287" width="11.125" bestFit="1" customWidth="1"/>
    <col min="11288" max="11288" width="7.125" customWidth="1"/>
    <col min="11289" max="11289" width="11.125" bestFit="1" customWidth="1"/>
    <col min="11290" max="11290" width="11.125" customWidth="1"/>
    <col min="11291" max="11291" width="7.125" customWidth="1"/>
    <col min="11292" max="11293" width="11.125" bestFit="1" customWidth="1"/>
    <col min="11294" max="11294" width="7.125" customWidth="1"/>
    <col min="11295" max="11296" width="11.125" bestFit="1" customWidth="1"/>
    <col min="11297" max="11297" width="9.25" customWidth="1"/>
    <col min="11298" max="11298" width="7.125" customWidth="1"/>
    <col min="11299" max="11301" width="11.125" bestFit="1" customWidth="1"/>
    <col min="11302" max="11302" width="7.125" customWidth="1"/>
    <col min="11303" max="11305" width="11.125" bestFit="1" customWidth="1"/>
    <col min="11306" max="11306" width="7.125" customWidth="1"/>
    <col min="11307" max="11309" width="11.125" bestFit="1" customWidth="1"/>
    <col min="11310" max="11310" width="9.25" bestFit="1" customWidth="1"/>
    <col min="11509" max="11509" width="9.625" bestFit="1" customWidth="1"/>
    <col min="11510" max="11510" width="14.375" bestFit="1" customWidth="1"/>
    <col min="11511" max="11511" width="10.25" bestFit="1" customWidth="1"/>
    <col min="11512" max="11512" width="11" bestFit="1" customWidth="1"/>
    <col min="11513" max="11513" width="14.375" bestFit="1" customWidth="1"/>
    <col min="11514" max="11514" width="10.25" bestFit="1" customWidth="1"/>
    <col min="11515" max="11515" width="11" bestFit="1" customWidth="1"/>
    <col min="11516" max="11516" width="17.125" customWidth="1"/>
    <col min="11519" max="11526" width="16.125" customWidth="1"/>
    <col min="11527" max="11527" width="9.25" customWidth="1"/>
    <col min="11528" max="11528" width="7.125" customWidth="1"/>
    <col min="11529" max="11529" width="11.125" customWidth="1"/>
    <col min="11530" max="11530" width="7.125" customWidth="1"/>
    <col min="11531" max="11531" width="11.125" bestFit="1" customWidth="1"/>
    <col min="11532" max="11532" width="7.125" customWidth="1"/>
    <col min="11533" max="11533" width="11.125" bestFit="1" customWidth="1"/>
    <col min="11534" max="11534" width="7.125" customWidth="1"/>
    <col min="11535" max="11535" width="11.125" customWidth="1"/>
    <col min="11536" max="11536" width="7.125" customWidth="1"/>
    <col min="11537" max="11537" width="11.125" bestFit="1" customWidth="1"/>
    <col min="11538" max="11538" width="7.125" customWidth="1"/>
    <col min="11539" max="11539" width="11.125" bestFit="1" customWidth="1"/>
    <col min="11540" max="11540" width="9.25" customWidth="1"/>
    <col min="11541" max="11541" width="7.125" customWidth="1"/>
    <col min="11542" max="11542" width="11.125" customWidth="1"/>
    <col min="11543" max="11543" width="11.125" bestFit="1" customWidth="1"/>
    <col min="11544" max="11544" width="7.125" customWidth="1"/>
    <col min="11545" max="11545" width="11.125" bestFit="1" customWidth="1"/>
    <col min="11546" max="11546" width="11.125" customWidth="1"/>
    <col min="11547" max="11547" width="7.125" customWidth="1"/>
    <col min="11548" max="11549" width="11.125" bestFit="1" customWidth="1"/>
    <col min="11550" max="11550" width="7.125" customWidth="1"/>
    <col min="11551" max="11552" width="11.125" bestFit="1" customWidth="1"/>
    <col min="11553" max="11553" width="9.25" customWidth="1"/>
    <col min="11554" max="11554" width="7.125" customWidth="1"/>
    <col min="11555" max="11557" width="11.125" bestFit="1" customWidth="1"/>
    <col min="11558" max="11558" width="7.125" customWidth="1"/>
    <col min="11559" max="11561" width="11.125" bestFit="1" customWidth="1"/>
    <col min="11562" max="11562" width="7.125" customWidth="1"/>
    <col min="11563" max="11565" width="11.125" bestFit="1" customWidth="1"/>
    <col min="11566" max="11566" width="9.25" bestFit="1" customWidth="1"/>
    <col min="11765" max="11765" width="9.625" bestFit="1" customWidth="1"/>
    <col min="11766" max="11766" width="14.375" bestFit="1" customWidth="1"/>
    <col min="11767" max="11767" width="10.25" bestFit="1" customWidth="1"/>
    <col min="11768" max="11768" width="11" bestFit="1" customWidth="1"/>
    <col min="11769" max="11769" width="14.375" bestFit="1" customWidth="1"/>
    <col min="11770" max="11770" width="10.25" bestFit="1" customWidth="1"/>
    <col min="11771" max="11771" width="11" bestFit="1" customWidth="1"/>
    <col min="11772" max="11772" width="17.125" customWidth="1"/>
    <col min="11775" max="11782" width="16.125" customWidth="1"/>
    <col min="11783" max="11783" width="9.25" customWidth="1"/>
    <col min="11784" max="11784" width="7.125" customWidth="1"/>
    <col min="11785" max="11785" width="11.125" customWidth="1"/>
    <col min="11786" max="11786" width="7.125" customWidth="1"/>
    <col min="11787" max="11787" width="11.125" bestFit="1" customWidth="1"/>
    <col min="11788" max="11788" width="7.125" customWidth="1"/>
    <col min="11789" max="11789" width="11.125" bestFit="1" customWidth="1"/>
    <col min="11790" max="11790" width="7.125" customWidth="1"/>
    <col min="11791" max="11791" width="11.125" customWidth="1"/>
    <col min="11792" max="11792" width="7.125" customWidth="1"/>
    <col min="11793" max="11793" width="11.125" bestFit="1" customWidth="1"/>
    <col min="11794" max="11794" width="7.125" customWidth="1"/>
    <col min="11795" max="11795" width="11.125" bestFit="1" customWidth="1"/>
    <col min="11796" max="11796" width="9.25" customWidth="1"/>
    <col min="11797" max="11797" width="7.125" customWidth="1"/>
    <col min="11798" max="11798" width="11.125" customWidth="1"/>
    <col min="11799" max="11799" width="11.125" bestFit="1" customWidth="1"/>
    <col min="11800" max="11800" width="7.125" customWidth="1"/>
    <col min="11801" max="11801" width="11.125" bestFit="1" customWidth="1"/>
    <col min="11802" max="11802" width="11.125" customWidth="1"/>
    <col min="11803" max="11803" width="7.125" customWidth="1"/>
    <col min="11804" max="11805" width="11.125" bestFit="1" customWidth="1"/>
    <col min="11806" max="11806" width="7.125" customWidth="1"/>
    <col min="11807" max="11808" width="11.125" bestFit="1" customWidth="1"/>
    <col min="11809" max="11809" width="9.25" customWidth="1"/>
    <col min="11810" max="11810" width="7.125" customWidth="1"/>
    <col min="11811" max="11813" width="11.125" bestFit="1" customWidth="1"/>
    <col min="11814" max="11814" width="7.125" customWidth="1"/>
    <col min="11815" max="11817" width="11.125" bestFit="1" customWidth="1"/>
    <col min="11818" max="11818" width="7.125" customWidth="1"/>
    <col min="11819" max="11821" width="11.125" bestFit="1" customWidth="1"/>
    <col min="11822" max="11822" width="9.25" bestFit="1" customWidth="1"/>
    <col min="12021" max="12021" width="9.625" bestFit="1" customWidth="1"/>
    <col min="12022" max="12022" width="14.375" bestFit="1" customWidth="1"/>
    <col min="12023" max="12023" width="10.25" bestFit="1" customWidth="1"/>
    <col min="12024" max="12024" width="11" bestFit="1" customWidth="1"/>
    <col min="12025" max="12025" width="14.375" bestFit="1" customWidth="1"/>
    <col min="12026" max="12026" width="10.25" bestFit="1" customWidth="1"/>
    <col min="12027" max="12027" width="11" bestFit="1" customWidth="1"/>
    <col min="12028" max="12028" width="17.125" customWidth="1"/>
    <col min="12031" max="12038" width="16.125" customWidth="1"/>
    <col min="12039" max="12039" width="9.25" customWidth="1"/>
    <col min="12040" max="12040" width="7.125" customWidth="1"/>
    <col min="12041" max="12041" width="11.125" customWidth="1"/>
    <col min="12042" max="12042" width="7.125" customWidth="1"/>
    <col min="12043" max="12043" width="11.125" bestFit="1" customWidth="1"/>
    <col min="12044" max="12044" width="7.125" customWidth="1"/>
    <col min="12045" max="12045" width="11.125" bestFit="1" customWidth="1"/>
    <col min="12046" max="12046" width="7.125" customWidth="1"/>
    <col min="12047" max="12047" width="11.125" customWidth="1"/>
    <col min="12048" max="12048" width="7.125" customWidth="1"/>
    <col min="12049" max="12049" width="11.125" bestFit="1" customWidth="1"/>
    <col min="12050" max="12050" width="7.125" customWidth="1"/>
    <col min="12051" max="12051" width="11.125" bestFit="1" customWidth="1"/>
    <col min="12052" max="12052" width="9.25" customWidth="1"/>
    <col min="12053" max="12053" width="7.125" customWidth="1"/>
    <col min="12054" max="12054" width="11.125" customWidth="1"/>
    <col min="12055" max="12055" width="11.125" bestFit="1" customWidth="1"/>
    <col min="12056" max="12056" width="7.125" customWidth="1"/>
    <col min="12057" max="12057" width="11.125" bestFit="1" customWidth="1"/>
    <col min="12058" max="12058" width="11.125" customWidth="1"/>
    <col min="12059" max="12059" width="7.125" customWidth="1"/>
    <col min="12060" max="12061" width="11.125" bestFit="1" customWidth="1"/>
    <col min="12062" max="12062" width="7.125" customWidth="1"/>
    <col min="12063" max="12064" width="11.125" bestFit="1" customWidth="1"/>
    <col min="12065" max="12065" width="9.25" customWidth="1"/>
    <col min="12066" max="12066" width="7.125" customWidth="1"/>
    <col min="12067" max="12069" width="11.125" bestFit="1" customWidth="1"/>
    <col min="12070" max="12070" width="7.125" customWidth="1"/>
    <col min="12071" max="12073" width="11.125" bestFit="1" customWidth="1"/>
    <col min="12074" max="12074" width="7.125" customWidth="1"/>
    <col min="12075" max="12077" width="11.125" bestFit="1" customWidth="1"/>
    <col min="12078" max="12078" width="9.25" bestFit="1" customWidth="1"/>
    <col min="12277" max="12277" width="9.625" bestFit="1" customWidth="1"/>
    <col min="12278" max="12278" width="14.375" bestFit="1" customWidth="1"/>
    <col min="12279" max="12279" width="10.25" bestFit="1" customWidth="1"/>
    <col min="12280" max="12280" width="11" bestFit="1" customWidth="1"/>
    <col min="12281" max="12281" width="14.375" bestFit="1" customWidth="1"/>
    <col min="12282" max="12282" width="10.25" bestFit="1" customWidth="1"/>
    <col min="12283" max="12283" width="11" bestFit="1" customWidth="1"/>
    <col min="12284" max="12284" width="17.125" customWidth="1"/>
    <col min="12287" max="12294" width="16.125" customWidth="1"/>
    <col min="12295" max="12295" width="9.25" customWidth="1"/>
    <col min="12296" max="12296" width="7.125" customWidth="1"/>
    <col min="12297" max="12297" width="11.125" customWidth="1"/>
    <col min="12298" max="12298" width="7.125" customWidth="1"/>
    <col min="12299" max="12299" width="11.125" bestFit="1" customWidth="1"/>
    <col min="12300" max="12300" width="7.125" customWidth="1"/>
    <col min="12301" max="12301" width="11.125" bestFit="1" customWidth="1"/>
    <col min="12302" max="12302" width="7.125" customWidth="1"/>
    <col min="12303" max="12303" width="11.125" customWidth="1"/>
    <col min="12304" max="12304" width="7.125" customWidth="1"/>
    <col min="12305" max="12305" width="11.125" bestFit="1" customWidth="1"/>
    <col min="12306" max="12306" width="7.125" customWidth="1"/>
    <col min="12307" max="12307" width="11.125" bestFit="1" customWidth="1"/>
    <col min="12308" max="12308" width="9.25" customWidth="1"/>
    <col min="12309" max="12309" width="7.125" customWidth="1"/>
    <col min="12310" max="12310" width="11.125" customWidth="1"/>
    <col min="12311" max="12311" width="11.125" bestFit="1" customWidth="1"/>
    <col min="12312" max="12312" width="7.125" customWidth="1"/>
    <col min="12313" max="12313" width="11.125" bestFit="1" customWidth="1"/>
    <col min="12314" max="12314" width="11.125" customWidth="1"/>
    <col min="12315" max="12315" width="7.125" customWidth="1"/>
    <col min="12316" max="12317" width="11.125" bestFit="1" customWidth="1"/>
    <col min="12318" max="12318" width="7.125" customWidth="1"/>
    <col min="12319" max="12320" width="11.125" bestFit="1" customWidth="1"/>
    <col min="12321" max="12321" width="9.25" customWidth="1"/>
    <col min="12322" max="12322" width="7.125" customWidth="1"/>
    <col min="12323" max="12325" width="11.125" bestFit="1" customWidth="1"/>
    <col min="12326" max="12326" width="7.125" customWidth="1"/>
    <col min="12327" max="12329" width="11.125" bestFit="1" customWidth="1"/>
    <col min="12330" max="12330" width="7.125" customWidth="1"/>
    <col min="12331" max="12333" width="11.125" bestFit="1" customWidth="1"/>
    <col min="12334" max="12334" width="9.25" bestFit="1" customWidth="1"/>
    <col min="12533" max="12533" width="9.625" bestFit="1" customWidth="1"/>
    <col min="12534" max="12534" width="14.375" bestFit="1" customWidth="1"/>
    <col min="12535" max="12535" width="10.25" bestFit="1" customWidth="1"/>
    <col min="12536" max="12536" width="11" bestFit="1" customWidth="1"/>
    <col min="12537" max="12537" width="14.375" bestFit="1" customWidth="1"/>
    <col min="12538" max="12538" width="10.25" bestFit="1" customWidth="1"/>
    <col min="12539" max="12539" width="11" bestFit="1" customWidth="1"/>
    <col min="12540" max="12540" width="17.125" customWidth="1"/>
    <col min="12543" max="12550" width="16.125" customWidth="1"/>
    <col min="12551" max="12551" width="9.25" customWidth="1"/>
    <col min="12552" max="12552" width="7.125" customWidth="1"/>
    <col min="12553" max="12553" width="11.125" customWidth="1"/>
    <col min="12554" max="12554" width="7.125" customWidth="1"/>
    <col min="12555" max="12555" width="11.125" bestFit="1" customWidth="1"/>
    <col min="12556" max="12556" width="7.125" customWidth="1"/>
    <col min="12557" max="12557" width="11.125" bestFit="1" customWidth="1"/>
    <col min="12558" max="12558" width="7.125" customWidth="1"/>
    <col min="12559" max="12559" width="11.125" customWidth="1"/>
    <col min="12560" max="12560" width="7.125" customWidth="1"/>
    <col min="12561" max="12561" width="11.125" bestFit="1" customWidth="1"/>
    <col min="12562" max="12562" width="7.125" customWidth="1"/>
    <col min="12563" max="12563" width="11.125" bestFit="1" customWidth="1"/>
    <col min="12564" max="12564" width="9.25" customWidth="1"/>
    <col min="12565" max="12565" width="7.125" customWidth="1"/>
    <col min="12566" max="12566" width="11.125" customWidth="1"/>
    <col min="12567" max="12567" width="11.125" bestFit="1" customWidth="1"/>
    <col min="12568" max="12568" width="7.125" customWidth="1"/>
    <col min="12569" max="12569" width="11.125" bestFit="1" customWidth="1"/>
    <col min="12570" max="12570" width="11.125" customWidth="1"/>
    <col min="12571" max="12571" width="7.125" customWidth="1"/>
    <col min="12572" max="12573" width="11.125" bestFit="1" customWidth="1"/>
    <col min="12574" max="12574" width="7.125" customWidth="1"/>
    <col min="12575" max="12576" width="11.125" bestFit="1" customWidth="1"/>
    <col min="12577" max="12577" width="9.25" customWidth="1"/>
    <col min="12578" max="12578" width="7.125" customWidth="1"/>
    <col min="12579" max="12581" width="11.125" bestFit="1" customWidth="1"/>
    <col min="12582" max="12582" width="7.125" customWidth="1"/>
    <col min="12583" max="12585" width="11.125" bestFit="1" customWidth="1"/>
    <col min="12586" max="12586" width="7.125" customWidth="1"/>
    <col min="12587" max="12589" width="11.125" bestFit="1" customWidth="1"/>
    <col min="12590" max="12590" width="9.25" bestFit="1" customWidth="1"/>
    <col min="12789" max="12789" width="9.625" bestFit="1" customWidth="1"/>
    <col min="12790" max="12790" width="14.375" bestFit="1" customWidth="1"/>
    <col min="12791" max="12791" width="10.25" bestFit="1" customWidth="1"/>
    <col min="12792" max="12792" width="11" bestFit="1" customWidth="1"/>
    <col min="12793" max="12793" width="14.375" bestFit="1" customWidth="1"/>
    <col min="12794" max="12794" width="10.25" bestFit="1" customWidth="1"/>
    <col min="12795" max="12795" width="11" bestFit="1" customWidth="1"/>
    <col min="12796" max="12796" width="17.125" customWidth="1"/>
    <col min="12799" max="12806" width="16.125" customWidth="1"/>
    <col min="12807" max="12807" width="9.25" customWidth="1"/>
    <col min="12808" max="12808" width="7.125" customWidth="1"/>
    <col min="12809" max="12809" width="11.125" customWidth="1"/>
    <col min="12810" max="12810" width="7.125" customWidth="1"/>
    <col min="12811" max="12811" width="11.125" bestFit="1" customWidth="1"/>
    <col min="12812" max="12812" width="7.125" customWidth="1"/>
    <col min="12813" max="12813" width="11.125" bestFit="1" customWidth="1"/>
    <col min="12814" max="12814" width="7.125" customWidth="1"/>
    <col min="12815" max="12815" width="11.125" customWidth="1"/>
    <col min="12816" max="12816" width="7.125" customWidth="1"/>
    <col min="12817" max="12817" width="11.125" bestFit="1" customWidth="1"/>
    <col min="12818" max="12818" width="7.125" customWidth="1"/>
    <col min="12819" max="12819" width="11.125" bestFit="1" customWidth="1"/>
    <col min="12820" max="12820" width="9.25" customWidth="1"/>
    <col min="12821" max="12821" width="7.125" customWidth="1"/>
    <col min="12822" max="12822" width="11.125" customWidth="1"/>
    <col min="12823" max="12823" width="11.125" bestFit="1" customWidth="1"/>
    <col min="12824" max="12824" width="7.125" customWidth="1"/>
    <col min="12825" max="12825" width="11.125" bestFit="1" customWidth="1"/>
    <col min="12826" max="12826" width="11.125" customWidth="1"/>
    <col min="12827" max="12827" width="7.125" customWidth="1"/>
    <col min="12828" max="12829" width="11.125" bestFit="1" customWidth="1"/>
    <col min="12830" max="12830" width="7.125" customWidth="1"/>
    <col min="12831" max="12832" width="11.125" bestFit="1" customWidth="1"/>
    <col min="12833" max="12833" width="9.25" customWidth="1"/>
    <col min="12834" max="12834" width="7.125" customWidth="1"/>
    <col min="12835" max="12837" width="11.125" bestFit="1" customWidth="1"/>
    <col min="12838" max="12838" width="7.125" customWidth="1"/>
    <col min="12839" max="12841" width="11.125" bestFit="1" customWidth="1"/>
    <col min="12842" max="12842" width="7.125" customWidth="1"/>
    <col min="12843" max="12845" width="11.125" bestFit="1" customWidth="1"/>
    <col min="12846" max="12846" width="9.25" bestFit="1" customWidth="1"/>
    <col min="13045" max="13045" width="9.625" bestFit="1" customWidth="1"/>
    <col min="13046" max="13046" width="14.375" bestFit="1" customWidth="1"/>
    <col min="13047" max="13047" width="10.25" bestFit="1" customWidth="1"/>
    <col min="13048" max="13048" width="11" bestFit="1" customWidth="1"/>
    <col min="13049" max="13049" width="14.375" bestFit="1" customWidth="1"/>
    <col min="13050" max="13050" width="10.25" bestFit="1" customWidth="1"/>
    <col min="13051" max="13051" width="11" bestFit="1" customWidth="1"/>
    <col min="13052" max="13052" width="17.125" customWidth="1"/>
    <col min="13055" max="13062" width="16.125" customWidth="1"/>
    <col min="13063" max="13063" width="9.25" customWidth="1"/>
    <col min="13064" max="13064" width="7.125" customWidth="1"/>
    <col min="13065" max="13065" width="11.125" customWidth="1"/>
    <col min="13066" max="13066" width="7.125" customWidth="1"/>
    <col min="13067" max="13067" width="11.125" bestFit="1" customWidth="1"/>
    <col min="13068" max="13068" width="7.125" customWidth="1"/>
    <col min="13069" max="13069" width="11.125" bestFit="1" customWidth="1"/>
    <col min="13070" max="13070" width="7.125" customWidth="1"/>
    <col min="13071" max="13071" width="11.125" customWidth="1"/>
    <col min="13072" max="13072" width="7.125" customWidth="1"/>
    <col min="13073" max="13073" width="11.125" bestFit="1" customWidth="1"/>
    <col min="13074" max="13074" width="7.125" customWidth="1"/>
    <col min="13075" max="13075" width="11.125" bestFit="1" customWidth="1"/>
    <col min="13076" max="13076" width="9.25" customWidth="1"/>
    <col min="13077" max="13077" width="7.125" customWidth="1"/>
    <col min="13078" max="13078" width="11.125" customWidth="1"/>
    <col min="13079" max="13079" width="11.125" bestFit="1" customWidth="1"/>
    <col min="13080" max="13080" width="7.125" customWidth="1"/>
    <col min="13081" max="13081" width="11.125" bestFit="1" customWidth="1"/>
    <col min="13082" max="13082" width="11.125" customWidth="1"/>
    <col min="13083" max="13083" width="7.125" customWidth="1"/>
    <col min="13084" max="13085" width="11.125" bestFit="1" customWidth="1"/>
    <col min="13086" max="13086" width="7.125" customWidth="1"/>
    <col min="13087" max="13088" width="11.125" bestFit="1" customWidth="1"/>
    <col min="13089" max="13089" width="9.25" customWidth="1"/>
    <col min="13090" max="13090" width="7.125" customWidth="1"/>
    <col min="13091" max="13093" width="11.125" bestFit="1" customWidth="1"/>
    <col min="13094" max="13094" width="7.125" customWidth="1"/>
    <col min="13095" max="13097" width="11.125" bestFit="1" customWidth="1"/>
    <col min="13098" max="13098" width="7.125" customWidth="1"/>
    <col min="13099" max="13101" width="11.125" bestFit="1" customWidth="1"/>
    <col min="13102" max="13102" width="9.25" bestFit="1" customWidth="1"/>
    <col min="13301" max="13301" width="9.625" bestFit="1" customWidth="1"/>
    <col min="13302" max="13302" width="14.375" bestFit="1" customWidth="1"/>
    <col min="13303" max="13303" width="10.25" bestFit="1" customWidth="1"/>
    <col min="13304" max="13304" width="11" bestFit="1" customWidth="1"/>
    <col min="13305" max="13305" width="14.375" bestFit="1" customWidth="1"/>
    <col min="13306" max="13306" width="10.25" bestFit="1" customWidth="1"/>
    <col min="13307" max="13307" width="11" bestFit="1" customWidth="1"/>
    <col min="13308" max="13308" width="17.125" customWidth="1"/>
    <col min="13311" max="13318" width="16.125" customWidth="1"/>
    <col min="13319" max="13319" width="9.25" customWidth="1"/>
    <col min="13320" max="13320" width="7.125" customWidth="1"/>
    <col min="13321" max="13321" width="11.125" customWidth="1"/>
    <col min="13322" max="13322" width="7.125" customWidth="1"/>
    <col min="13323" max="13323" width="11.125" bestFit="1" customWidth="1"/>
    <col min="13324" max="13324" width="7.125" customWidth="1"/>
    <col min="13325" max="13325" width="11.125" bestFit="1" customWidth="1"/>
    <col min="13326" max="13326" width="7.125" customWidth="1"/>
    <col min="13327" max="13327" width="11.125" customWidth="1"/>
    <col min="13328" max="13328" width="7.125" customWidth="1"/>
    <col min="13329" max="13329" width="11.125" bestFit="1" customWidth="1"/>
    <col min="13330" max="13330" width="7.125" customWidth="1"/>
    <col min="13331" max="13331" width="11.125" bestFit="1" customWidth="1"/>
    <col min="13332" max="13332" width="9.25" customWidth="1"/>
    <col min="13333" max="13333" width="7.125" customWidth="1"/>
    <col min="13334" max="13334" width="11.125" customWidth="1"/>
    <col min="13335" max="13335" width="11.125" bestFit="1" customWidth="1"/>
    <col min="13336" max="13336" width="7.125" customWidth="1"/>
    <col min="13337" max="13337" width="11.125" bestFit="1" customWidth="1"/>
    <col min="13338" max="13338" width="11.125" customWidth="1"/>
    <col min="13339" max="13339" width="7.125" customWidth="1"/>
    <col min="13340" max="13341" width="11.125" bestFit="1" customWidth="1"/>
    <col min="13342" max="13342" width="7.125" customWidth="1"/>
    <col min="13343" max="13344" width="11.125" bestFit="1" customWidth="1"/>
    <col min="13345" max="13345" width="9.25" customWidth="1"/>
    <col min="13346" max="13346" width="7.125" customWidth="1"/>
    <col min="13347" max="13349" width="11.125" bestFit="1" customWidth="1"/>
    <col min="13350" max="13350" width="7.125" customWidth="1"/>
    <col min="13351" max="13353" width="11.125" bestFit="1" customWidth="1"/>
    <col min="13354" max="13354" width="7.125" customWidth="1"/>
    <col min="13355" max="13357" width="11.125" bestFit="1" customWidth="1"/>
    <col min="13358" max="13358" width="9.25" bestFit="1" customWidth="1"/>
    <col min="13557" max="13557" width="9.625" bestFit="1" customWidth="1"/>
    <col min="13558" max="13558" width="14.375" bestFit="1" customWidth="1"/>
    <col min="13559" max="13559" width="10.25" bestFit="1" customWidth="1"/>
    <col min="13560" max="13560" width="11" bestFit="1" customWidth="1"/>
    <col min="13561" max="13561" width="14.375" bestFit="1" customWidth="1"/>
    <col min="13562" max="13562" width="10.25" bestFit="1" customWidth="1"/>
    <col min="13563" max="13563" width="11" bestFit="1" customWidth="1"/>
    <col min="13564" max="13564" width="17.125" customWidth="1"/>
    <col min="13567" max="13574" width="16.125" customWidth="1"/>
    <col min="13575" max="13575" width="9.25" customWidth="1"/>
    <col min="13576" max="13576" width="7.125" customWidth="1"/>
    <col min="13577" max="13577" width="11.125" customWidth="1"/>
    <col min="13578" max="13578" width="7.125" customWidth="1"/>
    <col min="13579" max="13579" width="11.125" bestFit="1" customWidth="1"/>
    <col min="13580" max="13580" width="7.125" customWidth="1"/>
    <col min="13581" max="13581" width="11.125" bestFit="1" customWidth="1"/>
    <col min="13582" max="13582" width="7.125" customWidth="1"/>
    <col min="13583" max="13583" width="11.125" customWidth="1"/>
    <col min="13584" max="13584" width="7.125" customWidth="1"/>
    <col min="13585" max="13585" width="11.125" bestFit="1" customWidth="1"/>
    <col min="13586" max="13586" width="7.125" customWidth="1"/>
    <col min="13587" max="13587" width="11.125" bestFit="1" customWidth="1"/>
    <col min="13588" max="13588" width="9.25" customWidth="1"/>
    <col min="13589" max="13589" width="7.125" customWidth="1"/>
    <col min="13590" max="13590" width="11.125" customWidth="1"/>
    <col min="13591" max="13591" width="11.125" bestFit="1" customWidth="1"/>
    <col min="13592" max="13592" width="7.125" customWidth="1"/>
    <col min="13593" max="13593" width="11.125" bestFit="1" customWidth="1"/>
    <col min="13594" max="13594" width="11.125" customWidth="1"/>
    <col min="13595" max="13595" width="7.125" customWidth="1"/>
    <col min="13596" max="13597" width="11.125" bestFit="1" customWidth="1"/>
    <col min="13598" max="13598" width="7.125" customWidth="1"/>
    <col min="13599" max="13600" width="11.125" bestFit="1" customWidth="1"/>
    <col min="13601" max="13601" width="9.25" customWidth="1"/>
    <col min="13602" max="13602" width="7.125" customWidth="1"/>
    <col min="13603" max="13605" width="11.125" bestFit="1" customWidth="1"/>
    <col min="13606" max="13606" width="7.125" customWidth="1"/>
    <col min="13607" max="13609" width="11.125" bestFit="1" customWidth="1"/>
    <col min="13610" max="13610" width="7.125" customWidth="1"/>
    <col min="13611" max="13613" width="11.125" bestFit="1" customWidth="1"/>
    <col min="13614" max="13614" width="9.25" bestFit="1" customWidth="1"/>
    <col min="13813" max="13813" width="9.625" bestFit="1" customWidth="1"/>
    <col min="13814" max="13814" width="14.375" bestFit="1" customWidth="1"/>
    <col min="13815" max="13815" width="10.25" bestFit="1" customWidth="1"/>
    <col min="13816" max="13816" width="11" bestFit="1" customWidth="1"/>
    <col min="13817" max="13817" width="14.375" bestFit="1" customWidth="1"/>
    <col min="13818" max="13818" width="10.25" bestFit="1" customWidth="1"/>
    <col min="13819" max="13819" width="11" bestFit="1" customWidth="1"/>
    <col min="13820" max="13820" width="17.125" customWidth="1"/>
    <col min="13823" max="13830" width="16.125" customWidth="1"/>
    <col min="13831" max="13831" width="9.25" customWidth="1"/>
    <col min="13832" max="13832" width="7.125" customWidth="1"/>
    <col min="13833" max="13833" width="11.125" customWidth="1"/>
    <col min="13834" max="13834" width="7.125" customWidth="1"/>
    <col min="13835" max="13835" width="11.125" bestFit="1" customWidth="1"/>
    <col min="13836" max="13836" width="7.125" customWidth="1"/>
    <col min="13837" max="13837" width="11.125" bestFit="1" customWidth="1"/>
    <col min="13838" max="13838" width="7.125" customWidth="1"/>
    <col min="13839" max="13839" width="11.125" customWidth="1"/>
    <col min="13840" max="13840" width="7.125" customWidth="1"/>
    <col min="13841" max="13841" width="11.125" bestFit="1" customWidth="1"/>
    <col min="13842" max="13842" width="7.125" customWidth="1"/>
    <col min="13843" max="13843" width="11.125" bestFit="1" customWidth="1"/>
    <col min="13844" max="13844" width="9.25" customWidth="1"/>
    <col min="13845" max="13845" width="7.125" customWidth="1"/>
    <col min="13846" max="13846" width="11.125" customWidth="1"/>
    <col min="13847" max="13847" width="11.125" bestFit="1" customWidth="1"/>
    <col min="13848" max="13848" width="7.125" customWidth="1"/>
    <col min="13849" max="13849" width="11.125" bestFit="1" customWidth="1"/>
    <col min="13850" max="13850" width="11.125" customWidth="1"/>
    <col min="13851" max="13851" width="7.125" customWidth="1"/>
    <col min="13852" max="13853" width="11.125" bestFit="1" customWidth="1"/>
    <col min="13854" max="13854" width="7.125" customWidth="1"/>
    <col min="13855" max="13856" width="11.125" bestFit="1" customWidth="1"/>
    <col min="13857" max="13857" width="9.25" customWidth="1"/>
    <col min="13858" max="13858" width="7.125" customWidth="1"/>
    <col min="13859" max="13861" width="11.125" bestFit="1" customWidth="1"/>
    <col min="13862" max="13862" width="7.125" customWidth="1"/>
    <col min="13863" max="13865" width="11.125" bestFit="1" customWidth="1"/>
    <col min="13866" max="13866" width="7.125" customWidth="1"/>
    <col min="13867" max="13869" width="11.125" bestFit="1" customWidth="1"/>
    <col min="13870" max="13870" width="9.25" bestFit="1" customWidth="1"/>
    <col min="14069" max="14069" width="9.625" bestFit="1" customWidth="1"/>
    <col min="14070" max="14070" width="14.375" bestFit="1" customWidth="1"/>
    <col min="14071" max="14071" width="10.25" bestFit="1" customWidth="1"/>
    <col min="14072" max="14072" width="11" bestFit="1" customWidth="1"/>
    <col min="14073" max="14073" width="14.375" bestFit="1" customWidth="1"/>
    <col min="14074" max="14074" width="10.25" bestFit="1" customWidth="1"/>
    <col min="14075" max="14075" width="11" bestFit="1" customWidth="1"/>
    <col min="14076" max="14076" width="17.125" customWidth="1"/>
    <col min="14079" max="14086" width="16.125" customWidth="1"/>
    <col min="14087" max="14087" width="9.25" customWidth="1"/>
    <col min="14088" max="14088" width="7.125" customWidth="1"/>
    <col min="14089" max="14089" width="11.125" customWidth="1"/>
    <col min="14090" max="14090" width="7.125" customWidth="1"/>
    <col min="14091" max="14091" width="11.125" bestFit="1" customWidth="1"/>
    <col min="14092" max="14092" width="7.125" customWidth="1"/>
    <col min="14093" max="14093" width="11.125" bestFit="1" customWidth="1"/>
    <col min="14094" max="14094" width="7.125" customWidth="1"/>
    <col min="14095" max="14095" width="11.125" customWidth="1"/>
    <col min="14096" max="14096" width="7.125" customWidth="1"/>
    <col min="14097" max="14097" width="11.125" bestFit="1" customWidth="1"/>
    <col min="14098" max="14098" width="7.125" customWidth="1"/>
    <col min="14099" max="14099" width="11.125" bestFit="1" customWidth="1"/>
    <col min="14100" max="14100" width="9.25" customWidth="1"/>
    <col min="14101" max="14101" width="7.125" customWidth="1"/>
    <col min="14102" max="14102" width="11.125" customWidth="1"/>
    <col min="14103" max="14103" width="11.125" bestFit="1" customWidth="1"/>
    <col min="14104" max="14104" width="7.125" customWidth="1"/>
    <col min="14105" max="14105" width="11.125" bestFit="1" customWidth="1"/>
    <col min="14106" max="14106" width="11.125" customWidth="1"/>
    <col min="14107" max="14107" width="7.125" customWidth="1"/>
    <col min="14108" max="14109" width="11.125" bestFit="1" customWidth="1"/>
    <col min="14110" max="14110" width="7.125" customWidth="1"/>
    <col min="14111" max="14112" width="11.125" bestFit="1" customWidth="1"/>
    <col min="14113" max="14113" width="9.25" customWidth="1"/>
    <col min="14114" max="14114" width="7.125" customWidth="1"/>
    <col min="14115" max="14117" width="11.125" bestFit="1" customWidth="1"/>
    <col min="14118" max="14118" width="7.125" customWidth="1"/>
    <col min="14119" max="14121" width="11.125" bestFit="1" customWidth="1"/>
    <col min="14122" max="14122" width="7.125" customWidth="1"/>
    <col min="14123" max="14125" width="11.125" bestFit="1" customWidth="1"/>
    <col min="14126" max="14126" width="9.25" bestFit="1" customWidth="1"/>
    <col min="14325" max="14325" width="9.625" bestFit="1" customWidth="1"/>
    <col min="14326" max="14326" width="14.375" bestFit="1" customWidth="1"/>
    <col min="14327" max="14327" width="10.25" bestFit="1" customWidth="1"/>
    <col min="14328" max="14328" width="11" bestFit="1" customWidth="1"/>
    <col min="14329" max="14329" width="14.375" bestFit="1" customWidth="1"/>
    <col min="14330" max="14330" width="10.25" bestFit="1" customWidth="1"/>
    <col min="14331" max="14331" width="11" bestFit="1" customWidth="1"/>
    <col min="14332" max="14332" width="17.125" customWidth="1"/>
    <col min="14335" max="14342" width="16.125" customWidth="1"/>
    <col min="14343" max="14343" width="9.25" customWidth="1"/>
    <col min="14344" max="14344" width="7.125" customWidth="1"/>
    <col min="14345" max="14345" width="11.125" customWidth="1"/>
    <col min="14346" max="14346" width="7.125" customWidth="1"/>
    <col min="14347" max="14347" width="11.125" bestFit="1" customWidth="1"/>
    <col min="14348" max="14348" width="7.125" customWidth="1"/>
    <col min="14349" max="14349" width="11.125" bestFit="1" customWidth="1"/>
    <col min="14350" max="14350" width="7.125" customWidth="1"/>
    <col min="14351" max="14351" width="11.125" customWidth="1"/>
    <col min="14352" max="14352" width="7.125" customWidth="1"/>
    <col min="14353" max="14353" width="11.125" bestFit="1" customWidth="1"/>
    <col min="14354" max="14354" width="7.125" customWidth="1"/>
    <col min="14355" max="14355" width="11.125" bestFit="1" customWidth="1"/>
    <col min="14356" max="14356" width="9.25" customWidth="1"/>
    <col min="14357" max="14357" width="7.125" customWidth="1"/>
    <col min="14358" max="14358" width="11.125" customWidth="1"/>
    <col min="14359" max="14359" width="11.125" bestFit="1" customWidth="1"/>
    <col min="14360" max="14360" width="7.125" customWidth="1"/>
    <col min="14361" max="14361" width="11.125" bestFit="1" customWidth="1"/>
    <col min="14362" max="14362" width="11.125" customWidth="1"/>
    <col min="14363" max="14363" width="7.125" customWidth="1"/>
    <col min="14364" max="14365" width="11.125" bestFit="1" customWidth="1"/>
    <col min="14366" max="14366" width="7.125" customWidth="1"/>
    <col min="14367" max="14368" width="11.125" bestFit="1" customWidth="1"/>
    <col min="14369" max="14369" width="9.25" customWidth="1"/>
    <col min="14370" max="14370" width="7.125" customWidth="1"/>
    <col min="14371" max="14373" width="11.125" bestFit="1" customWidth="1"/>
    <col min="14374" max="14374" width="7.125" customWidth="1"/>
    <col min="14375" max="14377" width="11.125" bestFit="1" customWidth="1"/>
    <col min="14378" max="14378" width="7.125" customWidth="1"/>
    <col min="14379" max="14381" width="11.125" bestFit="1" customWidth="1"/>
    <col min="14382" max="14382" width="9.25" bestFit="1" customWidth="1"/>
    <col min="14581" max="14581" width="9.625" bestFit="1" customWidth="1"/>
    <col min="14582" max="14582" width="14.375" bestFit="1" customWidth="1"/>
    <col min="14583" max="14583" width="10.25" bestFit="1" customWidth="1"/>
    <col min="14584" max="14584" width="11" bestFit="1" customWidth="1"/>
    <col min="14585" max="14585" width="14.375" bestFit="1" customWidth="1"/>
    <col min="14586" max="14586" width="10.25" bestFit="1" customWidth="1"/>
    <col min="14587" max="14587" width="11" bestFit="1" customWidth="1"/>
    <col min="14588" max="14588" width="17.125" customWidth="1"/>
    <col min="14591" max="14598" width="16.125" customWidth="1"/>
    <col min="14599" max="14599" width="9.25" customWidth="1"/>
    <col min="14600" max="14600" width="7.125" customWidth="1"/>
    <col min="14601" max="14601" width="11.125" customWidth="1"/>
    <col min="14602" max="14602" width="7.125" customWidth="1"/>
    <col min="14603" max="14603" width="11.125" bestFit="1" customWidth="1"/>
    <col min="14604" max="14604" width="7.125" customWidth="1"/>
    <col min="14605" max="14605" width="11.125" bestFit="1" customWidth="1"/>
    <col min="14606" max="14606" width="7.125" customWidth="1"/>
    <col min="14607" max="14607" width="11.125" customWidth="1"/>
    <col min="14608" max="14608" width="7.125" customWidth="1"/>
    <col min="14609" max="14609" width="11.125" bestFit="1" customWidth="1"/>
    <col min="14610" max="14610" width="7.125" customWidth="1"/>
    <col min="14611" max="14611" width="11.125" bestFit="1" customWidth="1"/>
    <col min="14612" max="14612" width="9.25" customWidth="1"/>
    <col min="14613" max="14613" width="7.125" customWidth="1"/>
    <col min="14614" max="14614" width="11.125" customWidth="1"/>
    <col min="14615" max="14615" width="11.125" bestFit="1" customWidth="1"/>
    <col min="14616" max="14616" width="7.125" customWidth="1"/>
    <col min="14617" max="14617" width="11.125" bestFit="1" customWidth="1"/>
    <col min="14618" max="14618" width="11.125" customWidth="1"/>
    <col min="14619" max="14619" width="7.125" customWidth="1"/>
    <col min="14620" max="14621" width="11.125" bestFit="1" customWidth="1"/>
    <col min="14622" max="14622" width="7.125" customWidth="1"/>
    <col min="14623" max="14624" width="11.125" bestFit="1" customWidth="1"/>
    <col min="14625" max="14625" width="9.25" customWidth="1"/>
    <col min="14626" max="14626" width="7.125" customWidth="1"/>
    <col min="14627" max="14629" width="11.125" bestFit="1" customWidth="1"/>
    <col min="14630" max="14630" width="7.125" customWidth="1"/>
    <col min="14631" max="14633" width="11.125" bestFit="1" customWidth="1"/>
    <col min="14634" max="14634" width="7.125" customWidth="1"/>
    <col min="14635" max="14637" width="11.125" bestFit="1" customWidth="1"/>
    <col min="14638" max="14638" width="9.25" bestFit="1" customWidth="1"/>
    <col min="14837" max="14837" width="9.625" bestFit="1" customWidth="1"/>
    <col min="14838" max="14838" width="14.375" bestFit="1" customWidth="1"/>
    <col min="14839" max="14839" width="10.25" bestFit="1" customWidth="1"/>
    <col min="14840" max="14840" width="11" bestFit="1" customWidth="1"/>
    <col min="14841" max="14841" width="14.375" bestFit="1" customWidth="1"/>
    <col min="14842" max="14842" width="10.25" bestFit="1" customWidth="1"/>
    <col min="14843" max="14843" width="11" bestFit="1" customWidth="1"/>
    <col min="14844" max="14844" width="17.125" customWidth="1"/>
    <col min="14847" max="14854" width="16.125" customWidth="1"/>
    <col min="14855" max="14855" width="9.25" customWidth="1"/>
    <col min="14856" max="14856" width="7.125" customWidth="1"/>
    <col min="14857" max="14857" width="11.125" customWidth="1"/>
    <col min="14858" max="14858" width="7.125" customWidth="1"/>
    <col min="14859" max="14859" width="11.125" bestFit="1" customWidth="1"/>
    <col min="14860" max="14860" width="7.125" customWidth="1"/>
    <col min="14861" max="14861" width="11.125" bestFit="1" customWidth="1"/>
    <col min="14862" max="14862" width="7.125" customWidth="1"/>
    <col min="14863" max="14863" width="11.125" customWidth="1"/>
    <col min="14864" max="14864" width="7.125" customWidth="1"/>
    <col min="14865" max="14865" width="11.125" bestFit="1" customWidth="1"/>
    <col min="14866" max="14866" width="7.125" customWidth="1"/>
    <col min="14867" max="14867" width="11.125" bestFit="1" customWidth="1"/>
    <col min="14868" max="14868" width="9.25" customWidth="1"/>
    <col min="14869" max="14869" width="7.125" customWidth="1"/>
    <col min="14870" max="14870" width="11.125" customWidth="1"/>
    <col min="14871" max="14871" width="11.125" bestFit="1" customWidth="1"/>
    <col min="14872" max="14872" width="7.125" customWidth="1"/>
    <col min="14873" max="14873" width="11.125" bestFit="1" customWidth="1"/>
    <col min="14874" max="14874" width="11.125" customWidth="1"/>
    <col min="14875" max="14875" width="7.125" customWidth="1"/>
    <col min="14876" max="14877" width="11.125" bestFit="1" customWidth="1"/>
    <col min="14878" max="14878" width="7.125" customWidth="1"/>
    <col min="14879" max="14880" width="11.125" bestFit="1" customWidth="1"/>
    <col min="14881" max="14881" width="9.25" customWidth="1"/>
    <col min="14882" max="14882" width="7.125" customWidth="1"/>
    <col min="14883" max="14885" width="11.125" bestFit="1" customWidth="1"/>
    <col min="14886" max="14886" width="7.125" customWidth="1"/>
    <col min="14887" max="14889" width="11.125" bestFit="1" customWidth="1"/>
    <col min="14890" max="14890" width="7.125" customWidth="1"/>
    <col min="14891" max="14893" width="11.125" bestFit="1" customWidth="1"/>
    <col min="14894" max="14894" width="9.25" bestFit="1" customWidth="1"/>
    <col min="15093" max="15093" width="9.625" bestFit="1" customWidth="1"/>
    <col min="15094" max="15094" width="14.375" bestFit="1" customWidth="1"/>
    <col min="15095" max="15095" width="10.25" bestFit="1" customWidth="1"/>
    <col min="15096" max="15096" width="11" bestFit="1" customWidth="1"/>
    <col min="15097" max="15097" width="14.375" bestFit="1" customWidth="1"/>
    <col min="15098" max="15098" width="10.25" bestFit="1" customWidth="1"/>
    <col min="15099" max="15099" width="11" bestFit="1" customWidth="1"/>
    <col min="15100" max="15100" width="17.125" customWidth="1"/>
    <col min="15103" max="15110" width="16.125" customWidth="1"/>
    <col min="15111" max="15111" width="9.25" customWidth="1"/>
    <col min="15112" max="15112" width="7.125" customWidth="1"/>
    <col min="15113" max="15113" width="11.125" customWidth="1"/>
    <col min="15114" max="15114" width="7.125" customWidth="1"/>
    <col min="15115" max="15115" width="11.125" bestFit="1" customWidth="1"/>
    <col min="15116" max="15116" width="7.125" customWidth="1"/>
    <col min="15117" max="15117" width="11.125" bestFit="1" customWidth="1"/>
    <col min="15118" max="15118" width="7.125" customWidth="1"/>
    <col min="15119" max="15119" width="11.125" customWidth="1"/>
    <col min="15120" max="15120" width="7.125" customWidth="1"/>
    <col min="15121" max="15121" width="11.125" bestFit="1" customWidth="1"/>
    <col min="15122" max="15122" width="7.125" customWidth="1"/>
    <col min="15123" max="15123" width="11.125" bestFit="1" customWidth="1"/>
    <col min="15124" max="15124" width="9.25" customWidth="1"/>
    <col min="15125" max="15125" width="7.125" customWidth="1"/>
    <col min="15126" max="15126" width="11.125" customWidth="1"/>
    <col min="15127" max="15127" width="11.125" bestFit="1" customWidth="1"/>
    <col min="15128" max="15128" width="7.125" customWidth="1"/>
    <col min="15129" max="15129" width="11.125" bestFit="1" customWidth="1"/>
    <col min="15130" max="15130" width="11.125" customWidth="1"/>
    <col min="15131" max="15131" width="7.125" customWidth="1"/>
    <col min="15132" max="15133" width="11.125" bestFit="1" customWidth="1"/>
    <col min="15134" max="15134" width="7.125" customWidth="1"/>
    <col min="15135" max="15136" width="11.125" bestFit="1" customWidth="1"/>
    <col min="15137" max="15137" width="9.25" customWidth="1"/>
    <col min="15138" max="15138" width="7.125" customWidth="1"/>
    <col min="15139" max="15141" width="11.125" bestFit="1" customWidth="1"/>
    <col min="15142" max="15142" width="7.125" customWidth="1"/>
    <col min="15143" max="15145" width="11.125" bestFit="1" customWidth="1"/>
    <col min="15146" max="15146" width="7.125" customWidth="1"/>
    <col min="15147" max="15149" width="11.125" bestFit="1" customWidth="1"/>
    <col min="15150" max="15150" width="9.25" bestFit="1" customWidth="1"/>
    <col min="15349" max="15349" width="9.625" bestFit="1" customWidth="1"/>
    <col min="15350" max="15350" width="14.375" bestFit="1" customWidth="1"/>
    <col min="15351" max="15351" width="10.25" bestFit="1" customWidth="1"/>
    <col min="15352" max="15352" width="11" bestFit="1" customWidth="1"/>
    <col min="15353" max="15353" width="14.375" bestFit="1" customWidth="1"/>
    <col min="15354" max="15354" width="10.25" bestFit="1" customWidth="1"/>
    <col min="15355" max="15355" width="11" bestFit="1" customWidth="1"/>
    <col min="15356" max="15356" width="17.125" customWidth="1"/>
    <col min="15359" max="15366" width="16.125" customWidth="1"/>
    <col min="15367" max="15367" width="9.25" customWidth="1"/>
    <col min="15368" max="15368" width="7.125" customWidth="1"/>
    <col min="15369" max="15369" width="11.125" customWidth="1"/>
    <col min="15370" max="15370" width="7.125" customWidth="1"/>
    <col min="15371" max="15371" width="11.125" bestFit="1" customWidth="1"/>
    <col min="15372" max="15372" width="7.125" customWidth="1"/>
    <col min="15373" max="15373" width="11.125" bestFit="1" customWidth="1"/>
    <col min="15374" max="15374" width="7.125" customWidth="1"/>
    <col min="15375" max="15375" width="11.125" customWidth="1"/>
    <col min="15376" max="15376" width="7.125" customWidth="1"/>
    <col min="15377" max="15377" width="11.125" bestFit="1" customWidth="1"/>
    <col min="15378" max="15378" width="7.125" customWidth="1"/>
    <col min="15379" max="15379" width="11.125" bestFit="1" customWidth="1"/>
    <col min="15380" max="15380" width="9.25" customWidth="1"/>
    <col min="15381" max="15381" width="7.125" customWidth="1"/>
    <col min="15382" max="15382" width="11.125" customWidth="1"/>
    <col min="15383" max="15383" width="11.125" bestFit="1" customWidth="1"/>
    <col min="15384" max="15384" width="7.125" customWidth="1"/>
    <col min="15385" max="15385" width="11.125" bestFit="1" customWidth="1"/>
    <col min="15386" max="15386" width="11.125" customWidth="1"/>
    <col min="15387" max="15387" width="7.125" customWidth="1"/>
    <col min="15388" max="15389" width="11.125" bestFit="1" customWidth="1"/>
    <col min="15390" max="15390" width="7.125" customWidth="1"/>
    <col min="15391" max="15392" width="11.125" bestFit="1" customWidth="1"/>
    <col min="15393" max="15393" width="9.25" customWidth="1"/>
    <col min="15394" max="15394" width="7.125" customWidth="1"/>
    <col min="15395" max="15397" width="11.125" bestFit="1" customWidth="1"/>
    <col min="15398" max="15398" width="7.125" customWidth="1"/>
    <col min="15399" max="15401" width="11.125" bestFit="1" customWidth="1"/>
    <col min="15402" max="15402" width="7.125" customWidth="1"/>
    <col min="15403" max="15405" width="11.125" bestFit="1" customWidth="1"/>
    <col min="15406" max="15406" width="9.25" bestFit="1" customWidth="1"/>
    <col min="15605" max="15605" width="9.625" bestFit="1" customWidth="1"/>
    <col min="15606" max="15606" width="14.375" bestFit="1" customWidth="1"/>
    <col min="15607" max="15607" width="10.25" bestFit="1" customWidth="1"/>
    <col min="15608" max="15608" width="11" bestFit="1" customWidth="1"/>
    <col min="15609" max="15609" width="14.375" bestFit="1" customWidth="1"/>
    <col min="15610" max="15610" width="10.25" bestFit="1" customWidth="1"/>
    <col min="15611" max="15611" width="11" bestFit="1" customWidth="1"/>
    <col min="15612" max="15612" width="17.125" customWidth="1"/>
    <col min="15615" max="15622" width="16.125" customWidth="1"/>
    <col min="15623" max="15623" width="9.25" customWidth="1"/>
    <col min="15624" max="15624" width="7.125" customWidth="1"/>
    <col min="15625" max="15625" width="11.125" customWidth="1"/>
    <col min="15626" max="15626" width="7.125" customWidth="1"/>
    <col min="15627" max="15627" width="11.125" bestFit="1" customWidth="1"/>
    <col min="15628" max="15628" width="7.125" customWidth="1"/>
    <col min="15629" max="15629" width="11.125" bestFit="1" customWidth="1"/>
    <col min="15630" max="15630" width="7.125" customWidth="1"/>
    <col min="15631" max="15631" width="11.125" customWidth="1"/>
    <col min="15632" max="15632" width="7.125" customWidth="1"/>
    <col min="15633" max="15633" width="11.125" bestFit="1" customWidth="1"/>
    <col min="15634" max="15634" width="7.125" customWidth="1"/>
    <col min="15635" max="15635" width="11.125" bestFit="1" customWidth="1"/>
    <col min="15636" max="15636" width="9.25" customWidth="1"/>
    <col min="15637" max="15637" width="7.125" customWidth="1"/>
    <col min="15638" max="15638" width="11.125" customWidth="1"/>
    <col min="15639" max="15639" width="11.125" bestFit="1" customWidth="1"/>
    <col min="15640" max="15640" width="7.125" customWidth="1"/>
    <col min="15641" max="15641" width="11.125" bestFit="1" customWidth="1"/>
    <col min="15642" max="15642" width="11.125" customWidth="1"/>
    <col min="15643" max="15643" width="7.125" customWidth="1"/>
    <col min="15644" max="15645" width="11.125" bestFit="1" customWidth="1"/>
    <col min="15646" max="15646" width="7.125" customWidth="1"/>
    <col min="15647" max="15648" width="11.125" bestFit="1" customWidth="1"/>
    <col min="15649" max="15649" width="9.25" customWidth="1"/>
    <col min="15650" max="15650" width="7.125" customWidth="1"/>
    <col min="15651" max="15653" width="11.125" bestFit="1" customWidth="1"/>
    <col min="15654" max="15654" width="7.125" customWidth="1"/>
    <col min="15655" max="15657" width="11.125" bestFit="1" customWidth="1"/>
    <col min="15658" max="15658" width="7.125" customWidth="1"/>
    <col min="15659" max="15661" width="11.125" bestFit="1" customWidth="1"/>
    <col min="15662" max="15662" width="9.25" bestFit="1" customWidth="1"/>
    <col min="15861" max="15861" width="9.625" bestFit="1" customWidth="1"/>
    <col min="15862" max="15862" width="14.375" bestFit="1" customWidth="1"/>
    <col min="15863" max="15863" width="10.25" bestFit="1" customWidth="1"/>
    <col min="15864" max="15864" width="11" bestFit="1" customWidth="1"/>
    <col min="15865" max="15865" width="14.375" bestFit="1" customWidth="1"/>
    <col min="15866" max="15866" width="10.25" bestFit="1" customWidth="1"/>
    <col min="15867" max="15867" width="11" bestFit="1" customWidth="1"/>
    <col min="15868" max="15868" width="17.125" customWidth="1"/>
    <col min="15871" max="15878" width="16.125" customWidth="1"/>
    <col min="15879" max="15879" width="9.25" customWidth="1"/>
    <col min="15880" max="15880" width="7.125" customWidth="1"/>
    <col min="15881" max="15881" width="11.125" customWidth="1"/>
    <col min="15882" max="15882" width="7.125" customWidth="1"/>
    <col min="15883" max="15883" width="11.125" bestFit="1" customWidth="1"/>
    <col min="15884" max="15884" width="7.125" customWidth="1"/>
    <col min="15885" max="15885" width="11.125" bestFit="1" customWidth="1"/>
    <col min="15886" max="15886" width="7.125" customWidth="1"/>
    <col min="15887" max="15887" width="11.125" customWidth="1"/>
    <col min="15888" max="15888" width="7.125" customWidth="1"/>
    <col min="15889" max="15889" width="11.125" bestFit="1" customWidth="1"/>
    <col min="15890" max="15890" width="7.125" customWidth="1"/>
    <col min="15891" max="15891" width="11.125" bestFit="1" customWidth="1"/>
    <col min="15892" max="15892" width="9.25" customWidth="1"/>
    <col min="15893" max="15893" width="7.125" customWidth="1"/>
    <col min="15894" max="15894" width="11.125" customWidth="1"/>
    <col min="15895" max="15895" width="11.125" bestFit="1" customWidth="1"/>
    <col min="15896" max="15896" width="7.125" customWidth="1"/>
    <col min="15897" max="15897" width="11.125" bestFit="1" customWidth="1"/>
    <col min="15898" max="15898" width="11.125" customWidth="1"/>
    <col min="15899" max="15899" width="7.125" customWidth="1"/>
    <col min="15900" max="15901" width="11.125" bestFit="1" customWidth="1"/>
    <col min="15902" max="15902" width="7.125" customWidth="1"/>
    <col min="15903" max="15904" width="11.125" bestFit="1" customWidth="1"/>
    <col min="15905" max="15905" width="9.25" customWidth="1"/>
    <col min="15906" max="15906" width="7.125" customWidth="1"/>
    <col min="15907" max="15909" width="11.125" bestFit="1" customWidth="1"/>
    <col min="15910" max="15910" width="7.125" customWidth="1"/>
    <col min="15911" max="15913" width="11.125" bestFit="1" customWidth="1"/>
    <col min="15914" max="15914" width="7.125" customWidth="1"/>
    <col min="15915" max="15917" width="11.125" bestFit="1" customWidth="1"/>
    <col min="15918" max="15918" width="9.25" bestFit="1" customWidth="1"/>
    <col min="16117" max="16117" width="9.625" bestFit="1" customWidth="1"/>
    <col min="16118" max="16118" width="14.375" bestFit="1" customWidth="1"/>
    <col min="16119" max="16119" width="10.25" bestFit="1" customWidth="1"/>
    <col min="16120" max="16120" width="11" bestFit="1" customWidth="1"/>
    <col min="16121" max="16121" width="14.375" bestFit="1" customWidth="1"/>
    <col min="16122" max="16122" width="10.25" bestFit="1" customWidth="1"/>
    <col min="16123" max="16123" width="11" bestFit="1" customWidth="1"/>
    <col min="16124" max="16124" width="17.125" customWidth="1"/>
    <col min="16127" max="16134" width="16.125" customWidth="1"/>
    <col min="16135" max="16135" width="9.25" customWidth="1"/>
    <col min="16136" max="16136" width="7.125" customWidth="1"/>
    <col min="16137" max="16137" width="11.125" customWidth="1"/>
    <col min="16138" max="16138" width="7.125" customWidth="1"/>
    <col min="16139" max="16139" width="11.125" bestFit="1" customWidth="1"/>
    <col min="16140" max="16140" width="7.125" customWidth="1"/>
    <col min="16141" max="16141" width="11.125" bestFit="1" customWidth="1"/>
    <col min="16142" max="16142" width="7.125" customWidth="1"/>
    <col min="16143" max="16143" width="11.125" customWidth="1"/>
    <col min="16144" max="16144" width="7.125" customWidth="1"/>
    <col min="16145" max="16145" width="11.125" bestFit="1" customWidth="1"/>
    <col min="16146" max="16146" width="7.125" customWidth="1"/>
    <col min="16147" max="16147" width="11.125" bestFit="1" customWidth="1"/>
    <col min="16148" max="16148" width="9.25" customWidth="1"/>
    <col min="16149" max="16149" width="7.125" customWidth="1"/>
    <col min="16150" max="16150" width="11.125" customWidth="1"/>
    <col min="16151" max="16151" width="11.125" bestFit="1" customWidth="1"/>
    <col min="16152" max="16152" width="7.125" customWidth="1"/>
    <col min="16153" max="16153" width="11.125" bestFit="1" customWidth="1"/>
    <col min="16154" max="16154" width="11.125" customWidth="1"/>
    <col min="16155" max="16155" width="7.125" customWidth="1"/>
    <col min="16156" max="16157" width="11.125" bestFit="1" customWidth="1"/>
    <col min="16158" max="16158" width="7.125" customWidth="1"/>
    <col min="16159" max="16160" width="11.125" bestFit="1" customWidth="1"/>
    <col min="16161" max="16161" width="9.25" customWidth="1"/>
    <col min="16162" max="16162" width="7.125" customWidth="1"/>
    <col min="16163" max="16165" width="11.125" bestFit="1" customWidth="1"/>
    <col min="16166" max="16166" width="7.125" customWidth="1"/>
    <col min="16167" max="16169" width="11.125" bestFit="1" customWidth="1"/>
    <col min="16170" max="16170" width="7.125" customWidth="1"/>
    <col min="16171" max="16173" width="11.125" bestFit="1" customWidth="1"/>
    <col min="16174" max="16174" width="9.25" bestFit="1" customWidth="1"/>
  </cols>
  <sheetData>
    <row r="1" spans="1:28" ht="15">
      <c r="A1" s="116" t="s">
        <v>149</v>
      </c>
      <c r="B1" s="12" t="s">
        <v>3</v>
      </c>
      <c r="C1" s="12" t="s">
        <v>4</v>
      </c>
      <c r="D1" s="12" t="s">
        <v>10</v>
      </c>
      <c r="E1" s="12" t="s">
        <v>5</v>
      </c>
      <c r="F1" s="12" t="s">
        <v>11</v>
      </c>
      <c r="G1" s="12" t="s">
        <v>80</v>
      </c>
      <c r="H1" s="12" t="s">
        <v>81</v>
      </c>
      <c r="I1" s="88" t="s">
        <v>76</v>
      </c>
      <c r="J1" s="88" t="s">
        <v>106</v>
      </c>
      <c r="K1" s="198" t="s">
        <v>171</v>
      </c>
      <c r="M1" s="241"/>
      <c r="N1" s="244"/>
    </row>
    <row r="2" spans="1:28">
      <c r="A2" s="216" t="s">
        <v>126</v>
      </c>
      <c r="B2" s="150">
        <v>14358.297</v>
      </c>
      <c r="C2" s="150">
        <v>14394.122000000003</v>
      </c>
      <c r="D2" s="150">
        <v>16259.436999999998</v>
      </c>
      <c r="E2" s="150">
        <v>18533.93</v>
      </c>
      <c r="F2" s="150">
        <v>20279.833999999999</v>
      </c>
      <c r="G2" s="150">
        <v>35487.554999999993</v>
      </c>
      <c r="H2" s="150">
        <v>33795.558999999994</v>
      </c>
      <c r="I2" s="150">
        <v>31908.683000000005</v>
      </c>
      <c r="J2" s="150">
        <v>34843.345000000001</v>
      </c>
      <c r="K2" s="150">
        <v>35962.343999999997</v>
      </c>
      <c r="M2" s="242"/>
      <c r="N2" s="245"/>
    </row>
    <row r="3" spans="1:28">
      <c r="A3" s="216" t="s">
        <v>129</v>
      </c>
      <c r="B3" s="150">
        <v>7021.2579999999998</v>
      </c>
      <c r="C3" s="150">
        <v>6934.8739999999998</v>
      </c>
      <c r="D3" s="150">
        <v>8946.9120000000003</v>
      </c>
      <c r="E3" s="150">
        <v>11136.9</v>
      </c>
      <c r="F3" s="150">
        <v>12264.995999999999</v>
      </c>
      <c r="G3" s="150">
        <v>19610.503000000001</v>
      </c>
      <c r="H3" s="150">
        <v>38322.47</v>
      </c>
      <c r="I3" s="150">
        <v>37780.593999999997</v>
      </c>
      <c r="J3" s="150">
        <v>23343.995999999999</v>
      </c>
      <c r="K3" s="150">
        <v>20265.892</v>
      </c>
      <c r="M3" s="242"/>
      <c r="N3" s="246"/>
    </row>
    <row r="4" spans="1:28">
      <c r="A4" s="77" t="s">
        <v>20</v>
      </c>
      <c r="C4" s="172"/>
      <c r="D4" s="172"/>
      <c r="E4" s="172"/>
      <c r="F4" s="64"/>
      <c r="M4" s="243"/>
      <c r="N4" s="245"/>
    </row>
    <row r="5" spans="1:28">
      <c r="B5" s="65"/>
      <c r="C5" s="65"/>
      <c r="D5" s="65"/>
      <c r="E5" s="65"/>
      <c r="F5" s="65"/>
      <c r="G5" s="65"/>
      <c r="H5" s="65"/>
      <c r="I5" s="65"/>
      <c r="J5" s="65"/>
      <c r="K5" s="65"/>
      <c r="M5" s="243"/>
      <c r="N5" s="245"/>
    </row>
    <row r="6" spans="1:28">
      <c r="B6" s="202"/>
      <c r="C6" s="202"/>
      <c r="D6" s="202"/>
      <c r="E6" s="202"/>
      <c r="F6" s="202"/>
      <c r="G6" s="202"/>
      <c r="H6" s="202"/>
      <c r="I6" s="202"/>
      <c r="J6" s="202"/>
      <c r="K6" s="202"/>
      <c r="L6" s="202"/>
      <c r="M6" s="243"/>
      <c r="N6" s="245"/>
    </row>
    <row r="7" spans="1:28">
      <c r="B7" s="202"/>
      <c r="C7" s="202"/>
      <c r="D7" s="202"/>
      <c r="E7" s="202"/>
      <c r="F7" s="202"/>
      <c r="G7" s="202"/>
      <c r="H7" s="202"/>
      <c r="I7" s="202"/>
      <c r="J7" s="202"/>
      <c r="K7" s="202"/>
      <c r="L7" s="202"/>
      <c r="M7" s="243"/>
      <c r="N7" s="245"/>
    </row>
    <row r="11" spans="1:28">
      <c r="B11">
        <v>2019</v>
      </c>
      <c r="F11">
        <v>2020</v>
      </c>
      <c r="J11">
        <v>2021</v>
      </c>
      <c r="N11">
        <v>2022</v>
      </c>
      <c r="R11">
        <v>2023</v>
      </c>
      <c r="V11">
        <v>2024</v>
      </c>
    </row>
    <row r="12" spans="1:28" ht="15">
      <c r="B12" s="212" t="s">
        <v>166</v>
      </c>
      <c r="C12" s="212" t="s">
        <v>165</v>
      </c>
      <c r="D12" s="212" t="s">
        <v>168</v>
      </c>
      <c r="E12" s="212" t="s">
        <v>167</v>
      </c>
      <c r="F12" s="212" t="s">
        <v>166</v>
      </c>
      <c r="G12" s="212" t="s">
        <v>165</v>
      </c>
      <c r="H12" s="212" t="s">
        <v>164</v>
      </c>
      <c r="I12" s="212" t="s">
        <v>167</v>
      </c>
      <c r="J12" s="212" t="s">
        <v>166</v>
      </c>
      <c r="K12" s="212" t="s">
        <v>165</v>
      </c>
      <c r="L12" s="212" t="s">
        <v>164</v>
      </c>
      <c r="M12" s="212" t="s">
        <v>167</v>
      </c>
      <c r="N12" s="212" t="s">
        <v>166</v>
      </c>
      <c r="O12" s="212" t="s">
        <v>165</v>
      </c>
      <c r="P12" s="212" t="s">
        <v>168</v>
      </c>
      <c r="Q12" s="212" t="s">
        <v>167</v>
      </c>
      <c r="R12" s="212" t="s">
        <v>166</v>
      </c>
      <c r="S12" s="212" t="s">
        <v>165</v>
      </c>
      <c r="T12" s="212" t="s">
        <v>164</v>
      </c>
      <c r="U12" s="212" t="s">
        <v>167</v>
      </c>
      <c r="V12" s="212" t="s">
        <v>166</v>
      </c>
      <c r="W12" s="212" t="s">
        <v>165</v>
      </c>
      <c r="X12" s="212" t="s">
        <v>164</v>
      </c>
      <c r="Y12" s="212" t="s">
        <v>169</v>
      </c>
    </row>
    <row r="13" spans="1:28">
      <c r="A13" s="216" t="s">
        <v>158</v>
      </c>
      <c r="B13" s="150">
        <v>-747</v>
      </c>
      <c r="C13" s="150">
        <v>-1712</v>
      </c>
      <c r="D13" s="150">
        <v>1338</v>
      </c>
      <c r="E13" s="150">
        <v>1096</v>
      </c>
      <c r="F13" s="150">
        <v>4003</v>
      </c>
      <c r="G13" s="150">
        <v>6288</v>
      </c>
      <c r="H13" s="150">
        <v>7354</v>
      </c>
      <c r="I13" s="150">
        <v>1243</v>
      </c>
      <c r="J13" s="150">
        <v>15332</v>
      </c>
      <c r="K13" s="150">
        <v>6849</v>
      </c>
      <c r="L13" s="150">
        <v>2296</v>
      </c>
      <c r="M13" s="150">
        <v>6000</v>
      </c>
      <c r="N13" s="150">
        <v>2365</v>
      </c>
      <c r="O13" s="150">
        <v>5376</v>
      </c>
      <c r="P13" s="150">
        <v>-206</v>
      </c>
      <c r="Q13" s="150">
        <v>-3274</v>
      </c>
      <c r="R13" s="150">
        <v>-1754</v>
      </c>
      <c r="S13" s="150">
        <v>-1425</v>
      </c>
      <c r="T13" s="150">
        <v>-1861</v>
      </c>
      <c r="U13" s="150">
        <v>-6042</v>
      </c>
      <c r="V13" s="150">
        <v>-932.99300000000005</v>
      </c>
      <c r="W13" s="150">
        <v>-603.90200000000004</v>
      </c>
      <c r="X13" s="150">
        <v>2950.2449999999999</v>
      </c>
      <c r="Y13" s="150">
        <v>613.125</v>
      </c>
      <c r="AA13" s="213"/>
      <c r="AB13" s="213"/>
    </row>
    <row r="14" spans="1:28">
      <c r="A14" s="216" t="s">
        <v>31</v>
      </c>
      <c r="B14" s="150">
        <v>-1740</v>
      </c>
      <c r="C14" s="150">
        <v>-385</v>
      </c>
      <c r="D14" s="150">
        <v>-855</v>
      </c>
      <c r="E14" s="150">
        <v>-190</v>
      </c>
      <c r="F14" s="150">
        <v>376</v>
      </c>
      <c r="G14" s="150">
        <v>-6156</v>
      </c>
      <c r="H14" s="150">
        <v>-177</v>
      </c>
      <c r="I14" s="150">
        <v>309</v>
      </c>
      <c r="J14" s="150">
        <v>3087</v>
      </c>
      <c r="K14" s="150">
        <v>3861</v>
      </c>
      <c r="L14" s="150">
        <v>1787</v>
      </c>
      <c r="M14" s="150">
        <v>2235</v>
      </c>
      <c r="N14" s="150">
        <v>2211</v>
      </c>
      <c r="O14" s="150">
        <v>699</v>
      </c>
      <c r="P14" s="150">
        <v>586</v>
      </c>
      <c r="Q14" s="150">
        <v>-2808</v>
      </c>
      <c r="R14" s="150">
        <v>752</v>
      </c>
      <c r="S14" s="150">
        <v>-674</v>
      </c>
      <c r="T14" s="150">
        <v>42</v>
      </c>
      <c r="U14" s="150">
        <v>-337</v>
      </c>
      <c r="V14" s="150">
        <v>1544.415</v>
      </c>
      <c r="W14" s="150">
        <v>606.77</v>
      </c>
      <c r="X14" s="150">
        <v>786.18299999999999</v>
      </c>
      <c r="Y14" s="150">
        <v>2754.0810000000001</v>
      </c>
      <c r="AA14" s="213"/>
      <c r="AB14" s="213"/>
    </row>
    <row r="15" spans="1:28">
      <c r="A15" s="216" t="s">
        <v>156</v>
      </c>
      <c r="B15" s="150">
        <v>699</v>
      </c>
      <c r="C15" s="150">
        <v>-1550</v>
      </c>
      <c r="D15" s="150">
        <v>2110</v>
      </c>
      <c r="E15" s="150">
        <v>873</v>
      </c>
      <c r="F15" s="150">
        <v>3241</v>
      </c>
      <c r="G15" s="150">
        <v>12419</v>
      </c>
      <c r="H15" s="150">
        <v>4493</v>
      </c>
      <c r="I15" s="150">
        <v>526</v>
      </c>
      <c r="J15" s="150">
        <v>12689</v>
      </c>
      <c r="K15" s="150">
        <v>-6</v>
      </c>
      <c r="L15" s="150">
        <v>486</v>
      </c>
      <c r="M15" s="150">
        <v>3305</v>
      </c>
      <c r="N15" s="150">
        <v>-22</v>
      </c>
      <c r="O15" s="150">
        <v>4842</v>
      </c>
      <c r="P15" s="150">
        <v>-965</v>
      </c>
      <c r="Q15" s="150">
        <v>-378</v>
      </c>
      <c r="R15" s="150">
        <v>-3609</v>
      </c>
      <c r="S15" s="150">
        <v>6</v>
      </c>
      <c r="T15" s="150">
        <v>-2172</v>
      </c>
      <c r="U15" s="150">
        <v>-5504</v>
      </c>
      <c r="V15" s="150">
        <v>-6744.2179999999998</v>
      </c>
      <c r="W15" s="150">
        <v>127.86</v>
      </c>
      <c r="X15" s="150">
        <v>3109.3910000000001</v>
      </c>
      <c r="Y15" s="150">
        <v>516.15099999999995</v>
      </c>
      <c r="AA15" s="213"/>
      <c r="AB15" s="213"/>
    </row>
    <row r="16" spans="1:28">
      <c r="A16" s="216" t="s">
        <v>157</v>
      </c>
      <c r="B16" s="150">
        <v>294</v>
      </c>
      <c r="C16" s="150">
        <v>223</v>
      </c>
      <c r="D16" s="150">
        <v>83</v>
      </c>
      <c r="E16" s="150">
        <v>413</v>
      </c>
      <c r="F16" s="150">
        <v>386</v>
      </c>
      <c r="G16" s="150">
        <v>25</v>
      </c>
      <c r="H16" s="150">
        <v>3038</v>
      </c>
      <c r="I16" s="150">
        <v>408</v>
      </c>
      <c r="J16" s="150">
        <v>-444</v>
      </c>
      <c r="K16" s="150">
        <v>2994</v>
      </c>
      <c r="L16" s="150">
        <v>23</v>
      </c>
      <c r="M16" s="150">
        <v>460</v>
      </c>
      <c r="N16" s="150">
        <v>176</v>
      </c>
      <c r="O16" s="150">
        <v>-165</v>
      </c>
      <c r="P16" s="150">
        <v>173</v>
      </c>
      <c r="Q16" s="150">
        <v>-88</v>
      </c>
      <c r="R16" s="150">
        <v>1103</v>
      </c>
      <c r="S16" s="150">
        <v>-757</v>
      </c>
      <c r="T16" s="150">
        <v>269</v>
      </c>
      <c r="U16" s="150">
        <v>-201</v>
      </c>
      <c r="V16" s="150">
        <v>-1058.23</v>
      </c>
      <c r="W16" s="150">
        <v>-189.08800000000002</v>
      </c>
      <c r="X16" s="150">
        <v>-160.34600000000003</v>
      </c>
      <c r="Y16" s="150">
        <v>-1804.829</v>
      </c>
      <c r="AA16" s="213"/>
      <c r="AB16" s="213"/>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rightToLeft="1" zoomScale="120" zoomScaleNormal="120" workbookViewId="0">
      <selection activeCell="J22" sqref="J22"/>
    </sheetView>
  </sheetViews>
  <sheetFormatPr defaultColWidth="9" defaultRowHeight="14.25"/>
  <cols>
    <col min="1" max="16384" width="9" style="1"/>
  </cols>
  <sheetData>
    <row r="1" spans="1:1" ht="15">
      <c r="A1" s="16" t="s">
        <v>184</v>
      </c>
    </row>
    <row r="2" spans="1:1">
      <c r="A2" s="1" t="s">
        <v>181</v>
      </c>
    </row>
    <row r="16" spans="1:1">
      <c r="A16" s="173"/>
    </row>
    <row r="17" spans="1:1">
      <c r="A17" s="174"/>
    </row>
    <row r="20" spans="1:1">
      <c r="A20" s="77"/>
    </row>
    <row r="22" spans="1:1">
      <c r="A22" s="9" t="s">
        <v>95</v>
      </c>
    </row>
  </sheetData>
  <pageMargins left="0.7" right="0.7" top="0.75" bottom="0.75" header="0.3" footer="0.3"/>
  <pageSetup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rightToLeft="1" workbookViewId="0">
      <selection activeCell="P37" sqref="P37"/>
    </sheetView>
  </sheetViews>
  <sheetFormatPr defaultRowHeight="14.25"/>
  <cols>
    <col min="1" max="1" width="35.25" bestFit="1" customWidth="1"/>
    <col min="2" max="11" width="12" bestFit="1" customWidth="1"/>
  </cols>
  <sheetData>
    <row r="1" spans="1:26" s="209" customFormat="1">
      <c r="B1" s="209">
        <v>2019</v>
      </c>
      <c r="F1" s="209">
        <v>2020</v>
      </c>
      <c r="J1" s="209">
        <v>2021</v>
      </c>
      <c r="N1" s="209">
        <v>2022</v>
      </c>
      <c r="R1" s="209">
        <v>2023</v>
      </c>
      <c r="V1" s="209">
        <v>2024</v>
      </c>
    </row>
    <row r="2" spans="1:26" s="209" customFormat="1" ht="15">
      <c r="A2" s="216" t="s">
        <v>145</v>
      </c>
      <c r="B2" s="212" t="s">
        <v>166</v>
      </c>
      <c r="C2" s="212" t="s">
        <v>165</v>
      </c>
      <c r="D2" s="212" t="s">
        <v>164</v>
      </c>
      <c r="E2" s="212" t="s">
        <v>167</v>
      </c>
      <c r="F2" s="212" t="s">
        <v>166</v>
      </c>
      <c r="G2" s="212" t="s">
        <v>165</v>
      </c>
      <c r="H2" s="212" t="s">
        <v>168</v>
      </c>
      <c r="I2" s="212" t="s">
        <v>167</v>
      </c>
      <c r="J2" s="212" t="s">
        <v>166</v>
      </c>
      <c r="K2" s="212" t="s">
        <v>165</v>
      </c>
      <c r="L2" s="212" t="s">
        <v>164</v>
      </c>
      <c r="M2" s="212" t="s">
        <v>167</v>
      </c>
      <c r="N2" s="212" t="s">
        <v>166</v>
      </c>
      <c r="O2" s="212" t="s">
        <v>165</v>
      </c>
      <c r="P2" s="212" t="s">
        <v>164</v>
      </c>
      <c r="Q2" s="212" t="s">
        <v>167</v>
      </c>
      <c r="R2" s="212" t="s">
        <v>166</v>
      </c>
      <c r="S2" s="212" t="s">
        <v>165</v>
      </c>
      <c r="T2" s="212" t="s">
        <v>164</v>
      </c>
      <c r="U2" s="212" t="s">
        <v>167</v>
      </c>
      <c r="V2" s="212" t="s">
        <v>166</v>
      </c>
      <c r="W2" s="212" t="s">
        <v>165</v>
      </c>
      <c r="X2" s="212" t="s">
        <v>168</v>
      </c>
      <c r="Y2" s="212" t="s">
        <v>169</v>
      </c>
      <c r="Z2" s="213"/>
    </row>
    <row r="3" spans="1:26">
      <c r="A3" s="216" t="s">
        <v>131</v>
      </c>
      <c r="B3" s="150">
        <v>-2015</v>
      </c>
      <c r="C3" s="150">
        <v>47</v>
      </c>
      <c r="D3" s="150">
        <v>-767</v>
      </c>
      <c r="E3" s="150">
        <v>-54</v>
      </c>
      <c r="F3" s="150">
        <v>652</v>
      </c>
      <c r="G3" s="150">
        <v>-6090</v>
      </c>
      <c r="H3" s="150">
        <v>80</v>
      </c>
      <c r="I3" s="150">
        <v>1177</v>
      </c>
      <c r="J3" s="150">
        <v>2300</v>
      </c>
      <c r="K3" s="150">
        <v>2654</v>
      </c>
      <c r="L3" s="150">
        <v>705</v>
      </c>
      <c r="M3" s="150">
        <v>1080</v>
      </c>
      <c r="N3" s="150">
        <v>1459</v>
      </c>
      <c r="O3" s="150">
        <v>-1375</v>
      </c>
      <c r="P3" s="150">
        <v>-296</v>
      </c>
      <c r="Q3" s="150">
        <v>-3274</v>
      </c>
      <c r="R3" s="150">
        <v>-214</v>
      </c>
      <c r="S3" s="150">
        <v>-901</v>
      </c>
      <c r="T3" s="150">
        <v>5</v>
      </c>
      <c r="U3" s="150">
        <v>1115</v>
      </c>
      <c r="V3" s="150">
        <v>2639</v>
      </c>
      <c r="W3" s="150">
        <v>1223</v>
      </c>
      <c r="X3" s="150">
        <v>-706</v>
      </c>
      <c r="Y3" s="150">
        <v>2547</v>
      </c>
      <c r="Z3" s="213"/>
    </row>
    <row r="4" spans="1:26">
      <c r="A4" s="216" t="s">
        <v>144</v>
      </c>
      <c r="B4" s="150">
        <v>275</v>
      </c>
      <c r="C4" s="150">
        <v>-432</v>
      </c>
      <c r="D4" s="150">
        <v>-88</v>
      </c>
      <c r="E4" s="150">
        <v>-136</v>
      </c>
      <c r="F4" s="150">
        <v>-276</v>
      </c>
      <c r="G4" s="150">
        <v>-66</v>
      </c>
      <c r="H4" s="150">
        <v>-257</v>
      </c>
      <c r="I4" s="150">
        <v>-868</v>
      </c>
      <c r="J4" s="150">
        <v>787</v>
      </c>
      <c r="K4" s="150">
        <v>1207</v>
      </c>
      <c r="L4" s="150">
        <v>1082</v>
      </c>
      <c r="M4" s="150">
        <v>1155</v>
      </c>
      <c r="N4" s="150">
        <v>752</v>
      </c>
      <c r="O4" s="150">
        <v>2074</v>
      </c>
      <c r="P4" s="150">
        <v>882</v>
      </c>
      <c r="Q4" s="150">
        <v>466</v>
      </c>
      <c r="R4" s="150">
        <v>966</v>
      </c>
      <c r="S4" s="150">
        <v>227</v>
      </c>
      <c r="T4" s="150">
        <v>37</v>
      </c>
      <c r="U4" s="150">
        <v>-1452</v>
      </c>
      <c r="V4" s="150">
        <v>-1094.585</v>
      </c>
      <c r="W4" s="150">
        <v>-616.23</v>
      </c>
      <c r="X4" s="150">
        <v>1492.183</v>
      </c>
      <c r="Y4" s="150">
        <v>207.08099999999999</v>
      </c>
      <c r="Z4" s="213"/>
    </row>
    <row r="5" spans="1:26">
      <c r="A5" s="216" t="s">
        <v>159</v>
      </c>
      <c r="B5" s="150">
        <f>B3+B4</f>
        <v>-1740</v>
      </c>
      <c r="C5" s="150">
        <f t="shared" ref="C5:X5" si="0">C3+C4</f>
        <v>-385</v>
      </c>
      <c r="D5" s="150">
        <f t="shared" si="0"/>
        <v>-855</v>
      </c>
      <c r="E5" s="150">
        <f t="shared" si="0"/>
        <v>-190</v>
      </c>
      <c r="F5" s="150">
        <f t="shared" si="0"/>
        <v>376</v>
      </c>
      <c r="G5" s="150">
        <f t="shared" si="0"/>
        <v>-6156</v>
      </c>
      <c r="H5" s="150">
        <f t="shared" si="0"/>
        <v>-177</v>
      </c>
      <c r="I5" s="150">
        <f t="shared" si="0"/>
        <v>309</v>
      </c>
      <c r="J5" s="150">
        <f t="shared" si="0"/>
        <v>3087</v>
      </c>
      <c r="K5" s="150">
        <f t="shared" si="0"/>
        <v>3861</v>
      </c>
      <c r="L5" s="150">
        <f t="shared" si="0"/>
        <v>1787</v>
      </c>
      <c r="M5" s="150">
        <f t="shared" si="0"/>
        <v>2235</v>
      </c>
      <c r="N5" s="150">
        <f t="shared" si="0"/>
        <v>2211</v>
      </c>
      <c r="O5" s="150">
        <f t="shared" si="0"/>
        <v>699</v>
      </c>
      <c r="P5" s="150">
        <f t="shared" si="0"/>
        <v>586</v>
      </c>
      <c r="Q5" s="150">
        <f t="shared" si="0"/>
        <v>-2808</v>
      </c>
      <c r="R5" s="150">
        <f t="shared" si="0"/>
        <v>752</v>
      </c>
      <c r="S5" s="150">
        <f t="shared" si="0"/>
        <v>-674</v>
      </c>
      <c r="T5" s="150">
        <f t="shared" si="0"/>
        <v>42</v>
      </c>
      <c r="U5" s="150">
        <f t="shared" si="0"/>
        <v>-337</v>
      </c>
      <c r="V5" s="150">
        <f t="shared" si="0"/>
        <v>1544.415</v>
      </c>
      <c r="W5" s="150">
        <f t="shared" si="0"/>
        <v>606.77</v>
      </c>
      <c r="X5" s="150">
        <f t="shared" si="0"/>
        <v>786.18299999999999</v>
      </c>
      <c r="Y5" s="150">
        <f t="shared" ref="Y5" si="1">Y3+Y4</f>
        <v>2754.0810000000001</v>
      </c>
      <c r="Z5" s="213"/>
    </row>
    <row r="6" spans="1:26">
      <c r="B6" s="213"/>
      <c r="C6" s="213"/>
      <c r="D6" s="213"/>
      <c r="E6" s="213"/>
      <c r="F6" s="213"/>
      <c r="G6" s="213"/>
      <c r="H6" s="213"/>
      <c r="I6" s="213"/>
      <c r="J6" s="213"/>
      <c r="K6" s="213"/>
      <c r="L6" s="213"/>
      <c r="M6" s="213"/>
      <c r="N6" s="213"/>
      <c r="O6" s="213"/>
      <c r="P6" s="213"/>
      <c r="Q6" s="213"/>
      <c r="R6" s="213"/>
      <c r="S6" s="213"/>
      <c r="T6" s="213"/>
      <c r="U6" s="213"/>
      <c r="V6" s="213"/>
      <c r="W6" s="213"/>
      <c r="X6" s="213"/>
    </row>
    <row r="7" spans="1:26" ht="15">
      <c r="A7" s="116" t="s">
        <v>145</v>
      </c>
      <c r="B7" s="12" t="s">
        <v>3</v>
      </c>
      <c r="C7" s="211"/>
      <c r="D7" s="12" t="s">
        <v>4</v>
      </c>
      <c r="E7" s="211"/>
      <c r="F7" s="12" t="s">
        <v>10</v>
      </c>
      <c r="G7" s="211"/>
      <c r="H7" s="12" t="s">
        <v>5</v>
      </c>
      <c r="I7" s="211"/>
      <c r="J7" s="12" t="s">
        <v>11</v>
      </c>
      <c r="K7" s="211"/>
      <c r="L7" s="12" t="s">
        <v>80</v>
      </c>
      <c r="M7" s="211"/>
      <c r="N7" s="12" t="s">
        <v>81</v>
      </c>
      <c r="O7" s="215"/>
      <c r="P7" s="88" t="s">
        <v>76</v>
      </c>
      <c r="Q7" s="215"/>
      <c r="R7" s="88" t="s">
        <v>106</v>
      </c>
      <c r="S7" s="198"/>
      <c r="T7" s="198" t="s">
        <v>171</v>
      </c>
    </row>
    <row r="8" spans="1:26">
      <c r="A8" s="116" t="s">
        <v>131</v>
      </c>
      <c r="B8" s="150">
        <v>2835</v>
      </c>
      <c r="C8" s="150"/>
      <c r="D8" s="150">
        <v>3966</v>
      </c>
      <c r="E8" s="150"/>
      <c r="F8" s="150">
        <v>-1577</v>
      </c>
      <c r="G8" s="150"/>
      <c r="H8" s="150">
        <v>-8021</v>
      </c>
      <c r="I8" s="150"/>
      <c r="J8" s="150">
        <v>-2789</v>
      </c>
      <c r="K8" s="150"/>
      <c r="L8" s="150">
        <v>-4181</v>
      </c>
      <c r="M8" s="150"/>
      <c r="N8" s="150">
        <v>6739</v>
      </c>
      <c r="O8" s="150"/>
      <c r="P8" s="150">
        <v>-3486</v>
      </c>
      <c r="Q8" s="150"/>
      <c r="R8" s="150">
        <v>5</v>
      </c>
      <c r="S8" s="150"/>
      <c r="T8" s="150">
        <v>5703</v>
      </c>
    </row>
    <row r="9" spans="1:26">
      <c r="A9" s="116" t="s">
        <v>144</v>
      </c>
      <c r="B9" s="150">
        <v>1686</v>
      </c>
      <c r="C9" s="150"/>
      <c r="D9" s="150">
        <v>-406</v>
      </c>
      <c r="E9" s="150"/>
      <c r="F9" s="150">
        <v>1574</v>
      </c>
      <c r="G9" s="150"/>
      <c r="H9" s="150">
        <v>-359</v>
      </c>
      <c r="I9" s="150"/>
      <c r="J9" s="150">
        <v>-381</v>
      </c>
      <c r="K9" s="150"/>
      <c r="L9" s="150">
        <v>-1467.0820000000001</v>
      </c>
      <c r="M9" s="150"/>
      <c r="N9" s="150">
        <v>4231.3689999999997</v>
      </c>
      <c r="O9" s="150"/>
      <c r="P9" s="150">
        <v>4173.4669999999996</v>
      </c>
      <c r="Q9" s="150"/>
      <c r="R9" s="150">
        <v>-222.608</v>
      </c>
      <c r="S9" s="150"/>
      <c r="T9" s="150">
        <v>-11.551</v>
      </c>
    </row>
    <row r="12" spans="1:26" ht="15">
      <c r="A12" s="216" t="s">
        <v>145</v>
      </c>
      <c r="B12" s="152" t="s">
        <v>123</v>
      </c>
      <c r="C12" s="152" t="s">
        <v>124</v>
      </c>
      <c r="D12" s="152" t="s">
        <v>121</v>
      </c>
      <c r="E12" s="152" t="s">
        <v>125</v>
      </c>
    </row>
    <row r="13" spans="1:26">
      <c r="A13" s="216" t="s">
        <v>131</v>
      </c>
      <c r="B13" s="150">
        <v>2639</v>
      </c>
      <c r="C13" s="150">
        <v>1223</v>
      </c>
      <c r="D13" s="150">
        <v>-706</v>
      </c>
      <c r="E13" s="150">
        <v>2547</v>
      </c>
    </row>
    <row r="14" spans="1:26">
      <c r="A14" s="216" t="s">
        <v>144</v>
      </c>
      <c r="B14" s="150">
        <v>-1094.585</v>
      </c>
      <c r="C14" s="150">
        <v>-616.23</v>
      </c>
      <c r="D14" s="150">
        <v>1492.183</v>
      </c>
      <c r="E14" s="150">
        <v>207.08099999999999</v>
      </c>
    </row>
    <row r="15" spans="1:26">
      <c r="A15" s="9" t="s">
        <v>95</v>
      </c>
      <c r="K15" s="63"/>
    </row>
    <row r="16" spans="1:26">
      <c r="A16" s="77" t="s">
        <v>151</v>
      </c>
    </row>
    <row r="17" spans="1:24" s="209" customFormat="1">
      <c r="A17" s="214"/>
    </row>
    <row r="20" spans="1:24">
      <c r="B20" s="213"/>
      <c r="C20" s="213"/>
      <c r="D20" s="213"/>
      <c r="E20" s="213"/>
      <c r="F20" s="213"/>
      <c r="G20" s="213"/>
      <c r="H20" s="213"/>
      <c r="I20" s="213"/>
      <c r="J20" s="213"/>
      <c r="K20" s="213"/>
      <c r="L20" s="213"/>
      <c r="M20" s="213"/>
      <c r="N20" s="213"/>
      <c r="O20" s="213"/>
      <c r="P20" s="213"/>
      <c r="Q20" s="213"/>
      <c r="R20" s="213"/>
      <c r="S20" s="213"/>
      <c r="T20" s="213"/>
      <c r="U20" s="213"/>
      <c r="V20" s="213"/>
      <c r="W20" s="213"/>
      <c r="X20" s="213"/>
    </row>
    <row r="21" spans="1:24">
      <c r="B21" s="213"/>
      <c r="C21" s="213"/>
      <c r="D21" s="213"/>
      <c r="E21" s="213"/>
      <c r="F21" s="213"/>
      <c r="G21" s="213"/>
      <c r="H21" s="213"/>
      <c r="I21" s="213"/>
      <c r="J21" s="213"/>
      <c r="K21" s="213"/>
      <c r="L21" s="213"/>
      <c r="M21" s="213"/>
      <c r="N21" s="213"/>
      <c r="O21" s="213"/>
      <c r="P21" s="213"/>
      <c r="Q21" s="213"/>
      <c r="R21" s="213"/>
      <c r="S21" s="213"/>
      <c r="T21" s="213"/>
      <c r="U21" s="213"/>
      <c r="V21" s="213"/>
      <c r="W21" s="213"/>
      <c r="X21" s="213"/>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rightToLeft="1" zoomScaleNormal="100" workbookViewId="0">
      <selection activeCell="O18" sqref="O18"/>
    </sheetView>
  </sheetViews>
  <sheetFormatPr defaultRowHeight="14.25"/>
  <sheetData>
    <row r="1" spans="1:11" ht="15">
      <c r="A1" s="16" t="s">
        <v>160</v>
      </c>
      <c r="B1" s="1"/>
      <c r="C1" s="1"/>
      <c r="D1" s="1"/>
      <c r="E1" s="1"/>
      <c r="F1" s="1"/>
      <c r="G1" s="1"/>
      <c r="H1" s="1"/>
      <c r="I1" s="1"/>
      <c r="J1" s="1"/>
      <c r="K1" s="1"/>
    </row>
    <row r="2" spans="1:11">
      <c r="A2" s="1"/>
      <c r="B2" s="1"/>
      <c r="C2" s="1"/>
      <c r="D2" s="1"/>
      <c r="E2" s="1"/>
      <c r="F2" s="1"/>
      <c r="G2" s="1"/>
      <c r="H2" s="1"/>
      <c r="I2" s="1"/>
      <c r="J2" s="1"/>
      <c r="K2" s="1"/>
    </row>
    <row r="3" spans="1:11">
      <c r="A3" s="1"/>
      <c r="B3" s="1"/>
      <c r="C3" s="1"/>
      <c r="D3" s="1"/>
      <c r="E3" s="1"/>
      <c r="F3" s="1"/>
      <c r="G3" s="1"/>
      <c r="H3" s="1"/>
      <c r="I3" s="1"/>
      <c r="J3" s="1"/>
      <c r="K3" s="1"/>
    </row>
    <row r="4" spans="1:11">
      <c r="A4" s="1"/>
      <c r="B4" s="1"/>
      <c r="C4" s="1"/>
      <c r="D4" s="1"/>
      <c r="E4" s="1"/>
      <c r="F4" s="1"/>
      <c r="G4" s="1"/>
      <c r="H4" s="1"/>
      <c r="I4" s="1"/>
      <c r="J4" s="1"/>
      <c r="K4" s="1"/>
    </row>
    <row r="5" spans="1:11">
      <c r="A5" s="1"/>
      <c r="B5" s="1"/>
      <c r="C5" s="1"/>
      <c r="D5" s="1"/>
      <c r="E5" s="1"/>
      <c r="F5" s="1"/>
      <c r="G5" s="1"/>
      <c r="H5" s="1"/>
      <c r="I5" s="1"/>
      <c r="J5" s="1"/>
      <c r="K5" s="1"/>
    </row>
    <row r="6" spans="1:11">
      <c r="A6" s="1"/>
      <c r="B6" s="1"/>
      <c r="C6" s="1"/>
      <c r="D6" s="1"/>
      <c r="E6" s="1"/>
      <c r="F6" s="1"/>
      <c r="G6" s="1"/>
      <c r="H6" s="1"/>
      <c r="I6" s="1"/>
      <c r="J6" s="1"/>
      <c r="K6" s="1"/>
    </row>
    <row r="7" spans="1:11">
      <c r="A7" s="1"/>
      <c r="B7" s="1"/>
      <c r="C7" s="1"/>
      <c r="D7" s="1"/>
      <c r="E7" s="1"/>
      <c r="F7" s="1"/>
      <c r="G7" s="1"/>
      <c r="H7" s="1"/>
      <c r="I7" s="1"/>
      <c r="J7" s="1"/>
      <c r="K7" s="1"/>
    </row>
    <row r="8" spans="1:11">
      <c r="A8" s="1"/>
      <c r="B8" s="1"/>
      <c r="C8" s="1"/>
      <c r="D8" s="1"/>
      <c r="E8" s="1"/>
      <c r="F8" s="1"/>
      <c r="G8" s="1"/>
      <c r="H8" s="1"/>
      <c r="I8" s="1"/>
      <c r="J8" s="1"/>
      <c r="K8" s="1"/>
    </row>
    <row r="9" spans="1:11">
      <c r="A9" s="1"/>
      <c r="B9" s="1"/>
      <c r="C9" s="1"/>
      <c r="D9" s="1"/>
      <c r="E9" s="1"/>
      <c r="F9" s="1"/>
      <c r="G9" s="1"/>
      <c r="H9" s="1"/>
      <c r="I9" s="1"/>
      <c r="J9" s="1"/>
      <c r="K9" s="1"/>
    </row>
    <row r="10" spans="1:11">
      <c r="A10" s="1"/>
      <c r="B10" s="1"/>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9" t="s">
        <v>95</v>
      </c>
      <c r="B18" s="1"/>
      <c r="C18" s="1"/>
      <c r="D18" s="1"/>
      <c r="E18" s="1"/>
      <c r="F18" s="1"/>
      <c r="G18" s="1"/>
      <c r="H18" s="1"/>
      <c r="I18" s="1"/>
      <c r="J18" s="1"/>
      <c r="K18" s="1"/>
    </row>
    <row r="19" spans="1:11">
      <c r="A19" s="77" t="s">
        <v>151</v>
      </c>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sheetData>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rightToLeft="1" workbookViewId="0">
      <selection activeCell="A16" sqref="A16"/>
    </sheetView>
  </sheetViews>
  <sheetFormatPr defaultRowHeight="14.25"/>
  <cols>
    <col min="1" max="1" width="35" bestFit="1" customWidth="1"/>
    <col min="2" max="5" width="13.25" customWidth="1"/>
    <col min="6" max="6" width="16.125" customWidth="1"/>
    <col min="7" max="7" width="13.25" bestFit="1" customWidth="1"/>
    <col min="8" max="8" width="12" bestFit="1" customWidth="1"/>
    <col min="9" max="9" width="11.125" customWidth="1"/>
    <col min="10" max="10" width="12" bestFit="1" customWidth="1"/>
    <col min="11" max="11" width="11.125" bestFit="1" customWidth="1"/>
    <col min="12" max="12" width="12" bestFit="1" customWidth="1"/>
    <col min="13" max="13" width="11.125" bestFit="1" customWidth="1"/>
    <col min="14" max="14" width="7.125" customWidth="1"/>
    <col min="15" max="15" width="11.125" customWidth="1"/>
    <col min="16" max="16" width="7.125" customWidth="1"/>
    <col min="17" max="17" width="11.125" bestFit="1" customWidth="1"/>
    <col min="18" max="18" width="7.125" customWidth="1"/>
    <col min="19" max="19" width="11.125" bestFit="1" customWidth="1"/>
    <col min="20" max="20" width="9.25" customWidth="1"/>
    <col min="21" max="21" width="7.125" customWidth="1"/>
    <col min="22" max="22" width="11.125" customWidth="1"/>
    <col min="23" max="23" width="11.125" bestFit="1" customWidth="1"/>
    <col min="24" max="24" width="7.125" customWidth="1"/>
    <col min="25" max="25" width="11.125" bestFit="1" customWidth="1"/>
    <col min="26" max="26" width="11.125" customWidth="1"/>
    <col min="27" max="27" width="7.125" customWidth="1"/>
    <col min="28" max="29" width="11.125" bestFit="1" customWidth="1"/>
    <col min="30" max="30" width="7.125" customWidth="1"/>
    <col min="31" max="32" width="11.125" bestFit="1" customWidth="1"/>
    <col min="33" max="33" width="9.25" customWidth="1"/>
    <col min="34" max="34" width="7.125" customWidth="1"/>
    <col min="35" max="37" width="11.125" bestFit="1" customWidth="1"/>
    <col min="38" max="38" width="7.125" customWidth="1"/>
    <col min="39" max="41" width="11.125" bestFit="1" customWidth="1"/>
    <col min="42" max="42" width="7.125" customWidth="1"/>
    <col min="43" max="45" width="11.125" bestFit="1" customWidth="1"/>
    <col min="46" max="46" width="9.25" bestFit="1" customWidth="1"/>
    <col min="245" max="245" width="9.625" bestFit="1" customWidth="1"/>
    <col min="246" max="246" width="14.375" bestFit="1" customWidth="1"/>
    <col min="247" max="247" width="10.25" bestFit="1" customWidth="1"/>
    <col min="248" max="248" width="11" bestFit="1" customWidth="1"/>
    <col min="249" max="249" width="14.375" bestFit="1" customWidth="1"/>
    <col min="250" max="250" width="10.25" bestFit="1" customWidth="1"/>
    <col min="251" max="251" width="11" bestFit="1" customWidth="1"/>
    <col min="252" max="252" width="17.125" customWidth="1"/>
    <col min="255" max="262" width="16.125" customWidth="1"/>
    <col min="263" max="263" width="9.25" customWidth="1"/>
    <col min="264" max="264" width="7.125" customWidth="1"/>
    <col min="265" max="265" width="11.125" customWidth="1"/>
    <col min="266" max="266" width="7.125" customWidth="1"/>
    <col min="267" max="267" width="11.125" bestFit="1" customWidth="1"/>
    <col min="268" max="268" width="7.125" customWidth="1"/>
    <col min="269" max="269" width="11.125" bestFit="1" customWidth="1"/>
    <col min="270" max="270" width="7.125" customWidth="1"/>
    <col min="271" max="271" width="11.125" customWidth="1"/>
    <col min="272" max="272" width="7.125" customWidth="1"/>
    <col min="273" max="273" width="11.125" bestFit="1" customWidth="1"/>
    <col min="274" max="274" width="7.125" customWidth="1"/>
    <col min="275" max="275" width="11.125" bestFit="1" customWidth="1"/>
    <col min="276" max="276" width="9.25" customWidth="1"/>
    <col min="277" max="277" width="7.125" customWidth="1"/>
    <col min="278" max="278" width="11.125" customWidth="1"/>
    <col min="279" max="279" width="11.125" bestFit="1" customWidth="1"/>
    <col min="280" max="280" width="7.125" customWidth="1"/>
    <col min="281" max="281" width="11.125" bestFit="1" customWidth="1"/>
    <col min="282" max="282" width="11.125" customWidth="1"/>
    <col min="283" max="283" width="7.125" customWidth="1"/>
    <col min="284" max="285" width="11.125" bestFit="1" customWidth="1"/>
    <col min="286" max="286" width="7.125" customWidth="1"/>
    <col min="287" max="288" width="11.125" bestFit="1" customWidth="1"/>
    <col min="289" max="289" width="9.25" customWidth="1"/>
    <col min="290" max="290" width="7.125" customWidth="1"/>
    <col min="291" max="293" width="11.125" bestFit="1" customWidth="1"/>
    <col min="294" max="294" width="7.125" customWidth="1"/>
    <col min="295" max="297" width="11.125" bestFit="1" customWidth="1"/>
    <col min="298" max="298" width="7.125" customWidth="1"/>
    <col min="299" max="301" width="11.125" bestFit="1" customWidth="1"/>
    <col min="302" max="302" width="9.25" bestFit="1" customWidth="1"/>
    <col min="501" max="501" width="9.625" bestFit="1" customWidth="1"/>
    <col min="502" max="502" width="14.375" bestFit="1" customWidth="1"/>
    <col min="503" max="503" width="10.25" bestFit="1" customWidth="1"/>
    <col min="504" max="504" width="11" bestFit="1" customWidth="1"/>
    <col min="505" max="505" width="14.375" bestFit="1" customWidth="1"/>
    <col min="506" max="506" width="10.25" bestFit="1" customWidth="1"/>
    <col min="507" max="507" width="11" bestFit="1" customWidth="1"/>
    <col min="508" max="508" width="17.125" customWidth="1"/>
    <col min="511" max="518" width="16.125" customWidth="1"/>
    <col min="519" max="519" width="9.25" customWidth="1"/>
    <col min="520" max="520" width="7.125" customWidth="1"/>
    <col min="521" max="521" width="11.125" customWidth="1"/>
    <col min="522" max="522" width="7.125" customWidth="1"/>
    <col min="523" max="523" width="11.125" bestFit="1" customWidth="1"/>
    <col min="524" max="524" width="7.125" customWidth="1"/>
    <col min="525" max="525" width="11.125" bestFit="1" customWidth="1"/>
    <col min="526" max="526" width="7.125" customWidth="1"/>
    <col min="527" max="527" width="11.125" customWidth="1"/>
    <col min="528" max="528" width="7.125" customWidth="1"/>
    <col min="529" max="529" width="11.125" bestFit="1" customWidth="1"/>
    <col min="530" max="530" width="7.125" customWidth="1"/>
    <col min="531" max="531" width="11.125" bestFit="1" customWidth="1"/>
    <col min="532" max="532" width="9.25" customWidth="1"/>
    <col min="533" max="533" width="7.125" customWidth="1"/>
    <col min="534" max="534" width="11.125" customWidth="1"/>
    <col min="535" max="535" width="11.125" bestFit="1" customWidth="1"/>
    <col min="536" max="536" width="7.125" customWidth="1"/>
    <col min="537" max="537" width="11.125" bestFit="1" customWidth="1"/>
    <col min="538" max="538" width="11.125" customWidth="1"/>
    <col min="539" max="539" width="7.125" customWidth="1"/>
    <col min="540" max="541" width="11.125" bestFit="1" customWidth="1"/>
    <col min="542" max="542" width="7.125" customWidth="1"/>
    <col min="543" max="544" width="11.125" bestFit="1" customWidth="1"/>
    <col min="545" max="545" width="9.25" customWidth="1"/>
    <col min="546" max="546" width="7.125" customWidth="1"/>
    <col min="547" max="549" width="11.125" bestFit="1" customWidth="1"/>
    <col min="550" max="550" width="7.125" customWidth="1"/>
    <col min="551" max="553" width="11.125" bestFit="1" customWidth="1"/>
    <col min="554" max="554" width="7.125" customWidth="1"/>
    <col min="555" max="557" width="11.125" bestFit="1" customWidth="1"/>
    <col min="558" max="558" width="9.25" bestFit="1" customWidth="1"/>
    <col min="757" max="757" width="9.625" bestFit="1" customWidth="1"/>
    <col min="758" max="758" width="14.375" bestFit="1" customWidth="1"/>
    <col min="759" max="759" width="10.25" bestFit="1" customWidth="1"/>
    <col min="760" max="760" width="11" bestFit="1" customWidth="1"/>
    <col min="761" max="761" width="14.375" bestFit="1" customWidth="1"/>
    <col min="762" max="762" width="10.25" bestFit="1" customWidth="1"/>
    <col min="763" max="763" width="11" bestFit="1" customWidth="1"/>
    <col min="764" max="764" width="17.125" customWidth="1"/>
    <col min="767" max="774" width="16.125" customWidth="1"/>
    <col min="775" max="775" width="9.25" customWidth="1"/>
    <col min="776" max="776" width="7.125" customWidth="1"/>
    <col min="777" max="777" width="11.125" customWidth="1"/>
    <col min="778" max="778" width="7.125" customWidth="1"/>
    <col min="779" max="779" width="11.125" bestFit="1" customWidth="1"/>
    <col min="780" max="780" width="7.125" customWidth="1"/>
    <col min="781" max="781" width="11.125" bestFit="1" customWidth="1"/>
    <col min="782" max="782" width="7.125" customWidth="1"/>
    <col min="783" max="783" width="11.125" customWidth="1"/>
    <col min="784" max="784" width="7.125" customWidth="1"/>
    <col min="785" max="785" width="11.125" bestFit="1" customWidth="1"/>
    <col min="786" max="786" width="7.125" customWidth="1"/>
    <col min="787" max="787" width="11.125" bestFit="1" customWidth="1"/>
    <col min="788" max="788" width="9.25" customWidth="1"/>
    <col min="789" max="789" width="7.125" customWidth="1"/>
    <col min="790" max="790" width="11.125" customWidth="1"/>
    <col min="791" max="791" width="11.125" bestFit="1" customWidth="1"/>
    <col min="792" max="792" width="7.125" customWidth="1"/>
    <col min="793" max="793" width="11.125" bestFit="1" customWidth="1"/>
    <col min="794" max="794" width="11.125" customWidth="1"/>
    <col min="795" max="795" width="7.125" customWidth="1"/>
    <col min="796" max="797" width="11.125" bestFit="1" customWidth="1"/>
    <col min="798" max="798" width="7.125" customWidth="1"/>
    <col min="799" max="800" width="11.125" bestFit="1" customWidth="1"/>
    <col min="801" max="801" width="9.25" customWidth="1"/>
    <col min="802" max="802" width="7.125" customWidth="1"/>
    <col min="803" max="805" width="11.125" bestFit="1" customWidth="1"/>
    <col min="806" max="806" width="7.125" customWidth="1"/>
    <col min="807" max="809" width="11.125" bestFit="1" customWidth="1"/>
    <col min="810" max="810" width="7.125" customWidth="1"/>
    <col min="811" max="813" width="11.125" bestFit="1" customWidth="1"/>
    <col min="814" max="814" width="9.25" bestFit="1" customWidth="1"/>
    <col min="1013" max="1013" width="9.625" bestFit="1" customWidth="1"/>
    <col min="1014" max="1014" width="14.375" bestFit="1" customWidth="1"/>
    <col min="1015" max="1015" width="10.25" bestFit="1" customWidth="1"/>
    <col min="1016" max="1016" width="11" bestFit="1" customWidth="1"/>
    <col min="1017" max="1017" width="14.375" bestFit="1" customWidth="1"/>
    <col min="1018" max="1018" width="10.25" bestFit="1" customWidth="1"/>
    <col min="1019" max="1019" width="11" bestFit="1" customWidth="1"/>
    <col min="1020" max="1020" width="17.125" customWidth="1"/>
    <col min="1023" max="1030" width="16.125" customWidth="1"/>
    <col min="1031" max="1031" width="9.25" customWidth="1"/>
    <col min="1032" max="1032" width="7.125" customWidth="1"/>
    <col min="1033" max="1033" width="11.125" customWidth="1"/>
    <col min="1034" max="1034" width="7.125" customWidth="1"/>
    <col min="1035" max="1035" width="11.125" bestFit="1" customWidth="1"/>
    <col min="1036" max="1036" width="7.125" customWidth="1"/>
    <col min="1037" max="1037" width="11.125" bestFit="1" customWidth="1"/>
    <col min="1038" max="1038" width="7.125" customWidth="1"/>
    <col min="1039" max="1039" width="11.125" customWidth="1"/>
    <col min="1040" max="1040" width="7.125" customWidth="1"/>
    <col min="1041" max="1041" width="11.125" bestFit="1" customWidth="1"/>
    <col min="1042" max="1042" width="7.125" customWidth="1"/>
    <col min="1043" max="1043" width="11.125" bestFit="1" customWidth="1"/>
    <col min="1044" max="1044" width="9.25" customWidth="1"/>
    <col min="1045" max="1045" width="7.125" customWidth="1"/>
    <col min="1046" max="1046" width="11.125" customWidth="1"/>
    <col min="1047" max="1047" width="11.125" bestFit="1" customWidth="1"/>
    <col min="1048" max="1048" width="7.125" customWidth="1"/>
    <col min="1049" max="1049" width="11.125" bestFit="1" customWidth="1"/>
    <col min="1050" max="1050" width="11.125" customWidth="1"/>
    <col min="1051" max="1051" width="7.125" customWidth="1"/>
    <col min="1052" max="1053" width="11.125" bestFit="1" customWidth="1"/>
    <col min="1054" max="1054" width="7.125" customWidth="1"/>
    <col min="1055" max="1056" width="11.125" bestFit="1" customWidth="1"/>
    <col min="1057" max="1057" width="9.25" customWidth="1"/>
    <col min="1058" max="1058" width="7.125" customWidth="1"/>
    <col min="1059" max="1061" width="11.125" bestFit="1" customWidth="1"/>
    <col min="1062" max="1062" width="7.125" customWidth="1"/>
    <col min="1063" max="1065" width="11.125" bestFit="1" customWidth="1"/>
    <col min="1066" max="1066" width="7.125" customWidth="1"/>
    <col min="1067" max="1069" width="11.125" bestFit="1" customWidth="1"/>
    <col min="1070" max="1070" width="9.25" bestFit="1" customWidth="1"/>
    <col min="1269" max="1269" width="9.625" bestFit="1" customWidth="1"/>
    <col min="1270" max="1270" width="14.375" bestFit="1" customWidth="1"/>
    <col min="1271" max="1271" width="10.25" bestFit="1" customWidth="1"/>
    <col min="1272" max="1272" width="11" bestFit="1" customWidth="1"/>
    <col min="1273" max="1273" width="14.375" bestFit="1" customWidth="1"/>
    <col min="1274" max="1274" width="10.25" bestFit="1" customWidth="1"/>
    <col min="1275" max="1275" width="11" bestFit="1" customWidth="1"/>
    <col min="1276" max="1276" width="17.125" customWidth="1"/>
    <col min="1279" max="1286" width="16.125" customWidth="1"/>
    <col min="1287" max="1287" width="9.25" customWidth="1"/>
    <col min="1288" max="1288" width="7.125" customWidth="1"/>
    <col min="1289" max="1289" width="11.125" customWidth="1"/>
    <col min="1290" max="1290" width="7.125" customWidth="1"/>
    <col min="1291" max="1291" width="11.125" bestFit="1" customWidth="1"/>
    <col min="1292" max="1292" width="7.125" customWidth="1"/>
    <col min="1293" max="1293" width="11.125" bestFit="1" customWidth="1"/>
    <col min="1294" max="1294" width="7.125" customWidth="1"/>
    <col min="1295" max="1295" width="11.125" customWidth="1"/>
    <col min="1296" max="1296" width="7.125" customWidth="1"/>
    <col min="1297" max="1297" width="11.125" bestFit="1" customWidth="1"/>
    <col min="1298" max="1298" width="7.125" customWidth="1"/>
    <col min="1299" max="1299" width="11.125" bestFit="1" customWidth="1"/>
    <col min="1300" max="1300" width="9.25" customWidth="1"/>
    <col min="1301" max="1301" width="7.125" customWidth="1"/>
    <col min="1302" max="1302" width="11.125" customWidth="1"/>
    <col min="1303" max="1303" width="11.125" bestFit="1" customWidth="1"/>
    <col min="1304" max="1304" width="7.125" customWidth="1"/>
    <col min="1305" max="1305" width="11.125" bestFit="1" customWidth="1"/>
    <col min="1306" max="1306" width="11.125" customWidth="1"/>
    <col min="1307" max="1307" width="7.125" customWidth="1"/>
    <col min="1308" max="1309" width="11.125" bestFit="1" customWidth="1"/>
    <col min="1310" max="1310" width="7.125" customWidth="1"/>
    <col min="1311" max="1312" width="11.125" bestFit="1" customWidth="1"/>
    <col min="1313" max="1313" width="9.25" customWidth="1"/>
    <col min="1314" max="1314" width="7.125" customWidth="1"/>
    <col min="1315" max="1317" width="11.125" bestFit="1" customWidth="1"/>
    <col min="1318" max="1318" width="7.125" customWidth="1"/>
    <col min="1319" max="1321" width="11.125" bestFit="1" customWidth="1"/>
    <col min="1322" max="1322" width="7.125" customWidth="1"/>
    <col min="1323" max="1325" width="11.125" bestFit="1" customWidth="1"/>
    <col min="1326" max="1326" width="9.25" bestFit="1" customWidth="1"/>
    <col min="1525" max="1525" width="9.625" bestFit="1" customWidth="1"/>
    <col min="1526" max="1526" width="14.375" bestFit="1" customWidth="1"/>
    <col min="1527" max="1527" width="10.25" bestFit="1" customWidth="1"/>
    <col min="1528" max="1528" width="11" bestFit="1" customWidth="1"/>
    <col min="1529" max="1529" width="14.375" bestFit="1" customWidth="1"/>
    <col min="1530" max="1530" width="10.25" bestFit="1" customWidth="1"/>
    <col min="1531" max="1531" width="11" bestFit="1" customWidth="1"/>
    <col min="1532" max="1532" width="17.125" customWidth="1"/>
    <col min="1535" max="1542" width="16.125" customWidth="1"/>
    <col min="1543" max="1543" width="9.25" customWidth="1"/>
    <col min="1544" max="1544" width="7.125" customWidth="1"/>
    <col min="1545" max="1545" width="11.125" customWidth="1"/>
    <col min="1546" max="1546" width="7.125" customWidth="1"/>
    <col min="1547" max="1547" width="11.125" bestFit="1" customWidth="1"/>
    <col min="1548" max="1548" width="7.125" customWidth="1"/>
    <col min="1549" max="1549" width="11.125" bestFit="1" customWidth="1"/>
    <col min="1550" max="1550" width="7.125" customWidth="1"/>
    <col min="1551" max="1551" width="11.125" customWidth="1"/>
    <col min="1552" max="1552" width="7.125" customWidth="1"/>
    <col min="1553" max="1553" width="11.125" bestFit="1" customWidth="1"/>
    <col min="1554" max="1554" width="7.125" customWidth="1"/>
    <col min="1555" max="1555" width="11.125" bestFit="1" customWidth="1"/>
    <col min="1556" max="1556" width="9.25" customWidth="1"/>
    <col min="1557" max="1557" width="7.125" customWidth="1"/>
    <col min="1558" max="1558" width="11.125" customWidth="1"/>
    <col min="1559" max="1559" width="11.125" bestFit="1" customWidth="1"/>
    <col min="1560" max="1560" width="7.125" customWidth="1"/>
    <col min="1561" max="1561" width="11.125" bestFit="1" customWidth="1"/>
    <col min="1562" max="1562" width="11.125" customWidth="1"/>
    <col min="1563" max="1563" width="7.125" customWidth="1"/>
    <col min="1564" max="1565" width="11.125" bestFit="1" customWidth="1"/>
    <col min="1566" max="1566" width="7.125" customWidth="1"/>
    <col min="1567" max="1568" width="11.125" bestFit="1" customWidth="1"/>
    <col min="1569" max="1569" width="9.25" customWidth="1"/>
    <col min="1570" max="1570" width="7.125" customWidth="1"/>
    <col min="1571" max="1573" width="11.125" bestFit="1" customWidth="1"/>
    <col min="1574" max="1574" width="7.125" customWidth="1"/>
    <col min="1575" max="1577" width="11.125" bestFit="1" customWidth="1"/>
    <col min="1578" max="1578" width="7.125" customWidth="1"/>
    <col min="1579" max="1581" width="11.125" bestFit="1" customWidth="1"/>
    <col min="1582" max="1582" width="9.25" bestFit="1" customWidth="1"/>
    <col min="1781" max="1781" width="9.625" bestFit="1" customWidth="1"/>
    <col min="1782" max="1782" width="14.375" bestFit="1" customWidth="1"/>
    <col min="1783" max="1783" width="10.25" bestFit="1" customWidth="1"/>
    <col min="1784" max="1784" width="11" bestFit="1" customWidth="1"/>
    <col min="1785" max="1785" width="14.375" bestFit="1" customWidth="1"/>
    <col min="1786" max="1786" width="10.25" bestFit="1" customWidth="1"/>
    <col min="1787" max="1787" width="11" bestFit="1" customWidth="1"/>
    <col min="1788" max="1788" width="17.125" customWidth="1"/>
    <col min="1791" max="1798" width="16.125" customWidth="1"/>
    <col min="1799" max="1799" width="9.25" customWidth="1"/>
    <col min="1800" max="1800" width="7.125" customWidth="1"/>
    <col min="1801" max="1801" width="11.125" customWidth="1"/>
    <col min="1802" max="1802" width="7.125" customWidth="1"/>
    <col min="1803" max="1803" width="11.125" bestFit="1" customWidth="1"/>
    <col min="1804" max="1804" width="7.125" customWidth="1"/>
    <col min="1805" max="1805" width="11.125" bestFit="1" customWidth="1"/>
    <col min="1806" max="1806" width="7.125" customWidth="1"/>
    <col min="1807" max="1807" width="11.125" customWidth="1"/>
    <col min="1808" max="1808" width="7.125" customWidth="1"/>
    <col min="1809" max="1809" width="11.125" bestFit="1" customWidth="1"/>
    <col min="1810" max="1810" width="7.125" customWidth="1"/>
    <col min="1811" max="1811" width="11.125" bestFit="1" customWidth="1"/>
    <col min="1812" max="1812" width="9.25" customWidth="1"/>
    <col min="1813" max="1813" width="7.125" customWidth="1"/>
    <col min="1814" max="1814" width="11.125" customWidth="1"/>
    <col min="1815" max="1815" width="11.125" bestFit="1" customWidth="1"/>
    <col min="1816" max="1816" width="7.125" customWidth="1"/>
    <col min="1817" max="1817" width="11.125" bestFit="1" customWidth="1"/>
    <col min="1818" max="1818" width="11.125" customWidth="1"/>
    <col min="1819" max="1819" width="7.125" customWidth="1"/>
    <col min="1820" max="1821" width="11.125" bestFit="1" customWidth="1"/>
    <col min="1822" max="1822" width="7.125" customWidth="1"/>
    <col min="1823" max="1824" width="11.125" bestFit="1" customWidth="1"/>
    <col min="1825" max="1825" width="9.25" customWidth="1"/>
    <col min="1826" max="1826" width="7.125" customWidth="1"/>
    <col min="1827" max="1829" width="11.125" bestFit="1" customWidth="1"/>
    <col min="1830" max="1830" width="7.125" customWidth="1"/>
    <col min="1831" max="1833" width="11.125" bestFit="1" customWidth="1"/>
    <col min="1834" max="1834" width="7.125" customWidth="1"/>
    <col min="1835" max="1837" width="11.125" bestFit="1" customWidth="1"/>
    <col min="1838" max="1838" width="9.25" bestFit="1" customWidth="1"/>
    <col min="2037" max="2037" width="9.625" bestFit="1" customWidth="1"/>
    <col min="2038" max="2038" width="14.375" bestFit="1" customWidth="1"/>
    <col min="2039" max="2039" width="10.25" bestFit="1" customWidth="1"/>
    <col min="2040" max="2040" width="11" bestFit="1" customWidth="1"/>
    <col min="2041" max="2041" width="14.375" bestFit="1" customWidth="1"/>
    <col min="2042" max="2042" width="10.25" bestFit="1" customWidth="1"/>
    <col min="2043" max="2043" width="11" bestFit="1" customWidth="1"/>
    <col min="2044" max="2044" width="17.125" customWidth="1"/>
    <col min="2047" max="2054" width="16.125" customWidth="1"/>
    <col min="2055" max="2055" width="9.25" customWidth="1"/>
    <col min="2056" max="2056" width="7.125" customWidth="1"/>
    <col min="2057" max="2057" width="11.125" customWidth="1"/>
    <col min="2058" max="2058" width="7.125" customWidth="1"/>
    <col min="2059" max="2059" width="11.125" bestFit="1" customWidth="1"/>
    <col min="2060" max="2060" width="7.125" customWidth="1"/>
    <col min="2061" max="2061" width="11.125" bestFit="1" customWidth="1"/>
    <col min="2062" max="2062" width="7.125" customWidth="1"/>
    <col min="2063" max="2063" width="11.125" customWidth="1"/>
    <col min="2064" max="2064" width="7.125" customWidth="1"/>
    <col min="2065" max="2065" width="11.125" bestFit="1" customWidth="1"/>
    <col min="2066" max="2066" width="7.125" customWidth="1"/>
    <col min="2067" max="2067" width="11.125" bestFit="1" customWidth="1"/>
    <col min="2068" max="2068" width="9.25" customWidth="1"/>
    <col min="2069" max="2069" width="7.125" customWidth="1"/>
    <col min="2070" max="2070" width="11.125" customWidth="1"/>
    <col min="2071" max="2071" width="11.125" bestFit="1" customWidth="1"/>
    <col min="2072" max="2072" width="7.125" customWidth="1"/>
    <col min="2073" max="2073" width="11.125" bestFit="1" customWidth="1"/>
    <col min="2074" max="2074" width="11.125" customWidth="1"/>
    <col min="2075" max="2075" width="7.125" customWidth="1"/>
    <col min="2076" max="2077" width="11.125" bestFit="1" customWidth="1"/>
    <col min="2078" max="2078" width="7.125" customWidth="1"/>
    <col min="2079" max="2080" width="11.125" bestFit="1" customWidth="1"/>
    <col min="2081" max="2081" width="9.25" customWidth="1"/>
    <col min="2082" max="2082" width="7.125" customWidth="1"/>
    <col min="2083" max="2085" width="11.125" bestFit="1" customWidth="1"/>
    <col min="2086" max="2086" width="7.125" customWidth="1"/>
    <col min="2087" max="2089" width="11.125" bestFit="1" customWidth="1"/>
    <col min="2090" max="2090" width="7.125" customWidth="1"/>
    <col min="2091" max="2093" width="11.125" bestFit="1" customWidth="1"/>
    <col min="2094" max="2094" width="9.25" bestFit="1" customWidth="1"/>
    <col min="2293" max="2293" width="9.625" bestFit="1" customWidth="1"/>
    <col min="2294" max="2294" width="14.375" bestFit="1" customWidth="1"/>
    <col min="2295" max="2295" width="10.25" bestFit="1" customWidth="1"/>
    <col min="2296" max="2296" width="11" bestFit="1" customWidth="1"/>
    <col min="2297" max="2297" width="14.375" bestFit="1" customWidth="1"/>
    <col min="2298" max="2298" width="10.25" bestFit="1" customWidth="1"/>
    <col min="2299" max="2299" width="11" bestFit="1" customWidth="1"/>
    <col min="2300" max="2300" width="17.125" customWidth="1"/>
    <col min="2303" max="2310" width="16.125" customWidth="1"/>
    <col min="2311" max="2311" width="9.25" customWidth="1"/>
    <col min="2312" max="2312" width="7.125" customWidth="1"/>
    <col min="2313" max="2313" width="11.125" customWidth="1"/>
    <col min="2314" max="2314" width="7.125" customWidth="1"/>
    <col min="2315" max="2315" width="11.125" bestFit="1" customWidth="1"/>
    <col min="2316" max="2316" width="7.125" customWidth="1"/>
    <col min="2317" max="2317" width="11.125" bestFit="1" customWidth="1"/>
    <col min="2318" max="2318" width="7.125" customWidth="1"/>
    <col min="2319" max="2319" width="11.125" customWidth="1"/>
    <col min="2320" max="2320" width="7.125" customWidth="1"/>
    <col min="2321" max="2321" width="11.125" bestFit="1" customWidth="1"/>
    <col min="2322" max="2322" width="7.125" customWidth="1"/>
    <col min="2323" max="2323" width="11.125" bestFit="1" customWidth="1"/>
    <col min="2324" max="2324" width="9.25" customWidth="1"/>
    <col min="2325" max="2325" width="7.125" customWidth="1"/>
    <col min="2326" max="2326" width="11.125" customWidth="1"/>
    <col min="2327" max="2327" width="11.125" bestFit="1" customWidth="1"/>
    <col min="2328" max="2328" width="7.125" customWidth="1"/>
    <col min="2329" max="2329" width="11.125" bestFit="1" customWidth="1"/>
    <col min="2330" max="2330" width="11.125" customWidth="1"/>
    <col min="2331" max="2331" width="7.125" customWidth="1"/>
    <col min="2332" max="2333" width="11.125" bestFit="1" customWidth="1"/>
    <col min="2334" max="2334" width="7.125" customWidth="1"/>
    <col min="2335" max="2336" width="11.125" bestFit="1" customWidth="1"/>
    <col min="2337" max="2337" width="9.25" customWidth="1"/>
    <col min="2338" max="2338" width="7.125" customWidth="1"/>
    <col min="2339" max="2341" width="11.125" bestFit="1" customWidth="1"/>
    <col min="2342" max="2342" width="7.125" customWidth="1"/>
    <col min="2343" max="2345" width="11.125" bestFit="1" customWidth="1"/>
    <col min="2346" max="2346" width="7.125" customWidth="1"/>
    <col min="2347" max="2349" width="11.125" bestFit="1" customWidth="1"/>
    <col min="2350" max="2350" width="9.25" bestFit="1" customWidth="1"/>
    <col min="2549" max="2549" width="9.625" bestFit="1" customWidth="1"/>
    <col min="2550" max="2550" width="14.375" bestFit="1" customWidth="1"/>
    <col min="2551" max="2551" width="10.25" bestFit="1" customWidth="1"/>
    <col min="2552" max="2552" width="11" bestFit="1" customWidth="1"/>
    <col min="2553" max="2553" width="14.375" bestFit="1" customWidth="1"/>
    <col min="2554" max="2554" width="10.25" bestFit="1" customWidth="1"/>
    <col min="2555" max="2555" width="11" bestFit="1" customWidth="1"/>
    <col min="2556" max="2556" width="17.125" customWidth="1"/>
    <col min="2559" max="2566" width="16.125" customWidth="1"/>
    <col min="2567" max="2567" width="9.25" customWidth="1"/>
    <col min="2568" max="2568" width="7.125" customWidth="1"/>
    <col min="2569" max="2569" width="11.125" customWidth="1"/>
    <col min="2570" max="2570" width="7.125" customWidth="1"/>
    <col min="2571" max="2571" width="11.125" bestFit="1" customWidth="1"/>
    <col min="2572" max="2572" width="7.125" customWidth="1"/>
    <col min="2573" max="2573" width="11.125" bestFit="1" customWidth="1"/>
    <col min="2574" max="2574" width="7.125" customWidth="1"/>
    <col min="2575" max="2575" width="11.125" customWidth="1"/>
    <col min="2576" max="2576" width="7.125" customWidth="1"/>
    <col min="2577" max="2577" width="11.125" bestFit="1" customWidth="1"/>
    <col min="2578" max="2578" width="7.125" customWidth="1"/>
    <col min="2579" max="2579" width="11.125" bestFit="1" customWidth="1"/>
    <col min="2580" max="2580" width="9.25" customWidth="1"/>
    <col min="2581" max="2581" width="7.125" customWidth="1"/>
    <col min="2582" max="2582" width="11.125" customWidth="1"/>
    <col min="2583" max="2583" width="11.125" bestFit="1" customWidth="1"/>
    <col min="2584" max="2584" width="7.125" customWidth="1"/>
    <col min="2585" max="2585" width="11.125" bestFit="1" customWidth="1"/>
    <col min="2586" max="2586" width="11.125" customWidth="1"/>
    <col min="2587" max="2587" width="7.125" customWidth="1"/>
    <col min="2588" max="2589" width="11.125" bestFit="1" customWidth="1"/>
    <col min="2590" max="2590" width="7.125" customWidth="1"/>
    <col min="2591" max="2592" width="11.125" bestFit="1" customWidth="1"/>
    <col min="2593" max="2593" width="9.25" customWidth="1"/>
    <col min="2594" max="2594" width="7.125" customWidth="1"/>
    <col min="2595" max="2597" width="11.125" bestFit="1" customWidth="1"/>
    <col min="2598" max="2598" width="7.125" customWidth="1"/>
    <col min="2599" max="2601" width="11.125" bestFit="1" customWidth="1"/>
    <col min="2602" max="2602" width="7.125" customWidth="1"/>
    <col min="2603" max="2605" width="11.125" bestFit="1" customWidth="1"/>
    <col min="2606" max="2606" width="9.25" bestFit="1" customWidth="1"/>
    <col min="2805" max="2805" width="9.625" bestFit="1" customWidth="1"/>
    <col min="2806" max="2806" width="14.375" bestFit="1" customWidth="1"/>
    <col min="2807" max="2807" width="10.25" bestFit="1" customWidth="1"/>
    <col min="2808" max="2808" width="11" bestFit="1" customWidth="1"/>
    <col min="2809" max="2809" width="14.375" bestFit="1" customWidth="1"/>
    <col min="2810" max="2810" width="10.25" bestFit="1" customWidth="1"/>
    <col min="2811" max="2811" width="11" bestFit="1" customWidth="1"/>
    <col min="2812" max="2812" width="17.125" customWidth="1"/>
    <col min="2815" max="2822" width="16.125" customWidth="1"/>
    <col min="2823" max="2823" width="9.25" customWidth="1"/>
    <col min="2824" max="2824" width="7.125" customWidth="1"/>
    <col min="2825" max="2825" width="11.125" customWidth="1"/>
    <col min="2826" max="2826" width="7.125" customWidth="1"/>
    <col min="2827" max="2827" width="11.125" bestFit="1" customWidth="1"/>
    <col min="2828" max="2828" width="7.125" customWidth="1"/>
    <col min="2829" max="2829" width="11.125" bestFit="1" customWidth="1"/>
    <col min="2830" max="2830" width="7.125" customWidth="1"/>
    <col min="2831" max="2831" width="11.125" customWidth="1"/>
    <col min="2832" max="2832" width="7.125" customWidth="1"/>
    <col min="2833" max="2833" width="11.125" bestFit="1" customWidth="1"/>
    <col min="2834" max="2834" width="7.125" customWidth="1"/>
    <col min="2835" max="2835" width="11.125" bestFit="1" customWidth="1"/>
    <col min="2836" max="2836" width="9.25" customWidth="1"/>
    <col min="2837" max="2837" width="7.125" customWidth="1"/>
    <col min="2838" max="2838" width="11.125" customWidth="1"/>
    <col min="2839" max="2839" width="11.125" bestFit="1" customWidth="1"/>
    <col min="2840" max="2840" width="7.125" customWidth="1"/>
    <col min="2841" max="2841" width="11.125" bestFit="1" customWidth="1"/>
    <col min="2842" max="2842" width="11.125" customWidth="1"/>
    <col min="2843" max="2843" width="7.125" customWidth="1"/>
    <col min="2844" max="2845" width="11.125" bestFit="1" customWidth="1"/>
    <col min="2846" max="2846" width="7.125" customWidth="1"/>
    <col min="2847" max="2848" width="11.125" bestFit="1" customWidth="1"/>
    <col min="2849" max="2849" width="9.25" customWidth="1"/>
    <col min="2850" max="2850" width="7.125" customWidth="1"/>
    <col min="2851" max="2853" width="11.125" bestFit="1" customWidth="1"/>
    <col min="2854" max="2854" width="7.125" customWidth="1"/>
    <col min="2855" max="2857" width="11.125" bestFit="1" customWidth="1"/>
    <col min="2858" max="2858" width="7.125" customWidth="1"/>
    <col min="2859" max="2861" width="11.125" bestFit="1" customWidth="1"/>
    <col min="2862" max="2862" width="9.25" bestFit="1" customWidth="1"/>
    <col min="3061" max="3061" width="9.625" bestFit="1" customWidth="1"/>
    <col min="3062" max="3062" width="14.375" bestFit="1" customWidth="1"/>
    <col min="3063" max="3063" width="10.25" bestFit="1" customWidth="1"/>
    <col min="3064" max="3064" width="11" bestFit="1" customWidth="1"/>
    <col min="3065" max="3065" width="14.375" bestFit="1" customWidth="1"/>
    <col min="3066" max="3066" width="10.25" bestFit="1" customWidth="1"/>
    <col min="3067" max="3067" width="11" bestFit="1" customWidth="1"/>
    <col min="3068" max="3068" width="17.125" customWidth="1"/>
    <col min="3071" max="3078" width="16.125" customWidth="1"/>
    <col min="3079" max="3079" width="9.25" customWidth="1"/>
    <col min="3080" max="3080" width="7.125" customWidth="1"/>
    <col min="3081" max="3081" width="11.125" customWidth="1"/>
    <col min="3082" max="3082" width="7.125" customWidth="1"/>
    <col min="3083" max="3083" width="11.125" bestFit="1" customWidth="1"/>
    <col min="3084" max="3084" width="7.125" customWidth="1"/>
    <col min="3085" max="3085" width="11.125" bestFit="1" customWidth="1"/>
    <col min="3086" max="3086" width="7.125" customWidth="1"/>
    <col min="3087" max="3087" width="11.125" customWidth="1"/>
    <col min="3088" max="3088" width="7.125" customWidth="1"/>
    <col min="3089" max="3089" width="11.125" bestFit="1" customWidth="1"/>
    <col min="3090" max="3090" width="7.125" customWidth="1"/>
    <col min="3091" max="3091" width="11.125" bestFit="1" customWidth="1"/>
    <col min="3092" max="3092" width="9.25" customWidth="1"/>
    <col min="3093" max="3093" width="7.125" customWidth="1"/>
    <col min="3094" max="3094" width="11.125" customWidth="1"/>
    <col min="3095" max="3095" width="11.125" bestFit="1" customWidth="1"/>
    <col min="3096" max="3096" width="7.125" customWidth="1"/>
    <col min="3097" max="3097" width="11.125" bestFit="1" customWidth="1"/>
    <col min="3098" max="3098" width="11.125" customWidth="1"/>
    <col min="3099" max="3099" width="7.125" customWidth="1"/>
    <col min="3100" max="3101" width="11.125" bestFit="1" customWidth="1"/>
    <col min="3102" max="3102" width="7.125" customWidth="1"/>
    <col min="3103" max="3104" width="11.125" bestFit="1" customWidth="1"/>
    <col min="3105" max="3105" width="9.25" customWidth="1"/>
    <col min="3106" max="3106" width="7.125" customWidth="1"/>
    <col min="3107" max="3109" width="11.125" bestFit="1" customWidth="1"/>
    <col min="3110" max="3110" width="7.125" customWidth="1"/>
    <col min="3111" max="3113" width="11.125" bestFit="1" customWidth="1"/>
    <col min="3114" max="3114" width="7.125" customWidth="1"/>
    <col min="3115" max="3117" width="11.125" bestFit="1" customWidth="1"/>
    <col min="3118" max="3118" width="9.25" bestFit="1" customWidth="1"/>
    <col min="3317" max="3317" width="9.625" bestFit="1" customWidth="1"/>
    <col min="3318" max="3318" width="14.375" bestFit="1" customWidth="1"/>
    <col min="3319" max="3319" width="10.25" bestFit="1" customWidth="1"/>
    <col min="3320" max="3320" width="11" bestFit="1" customWidth="1"/>
    <col min="3321" max="3321" width="14.375" bestFit="1" customWidth="1"/>
    <col min="3322" max="3322" width="10.25" bestFit="1" customWidth="1"/>
    <col min="3323" max="3323" width="11" bestFit="1" customWidth="1"/>
    <col min="3324" max="3324" width="17.125" customWidth="1"/>
    <col min="3327" max="3334" width="16.125" customWidth="1"/>
    <col min="3335" max="3335" width="9.25" customWidth="1"/>
    <col min="3336" max="3336" width="7.125" customWidth="1"/>
    <col min="3337" max="3337" width="11.125" customWidth="1"/>
    <col min="3338" max="3338" width="7.125" customWidth="1"/>
    <col min="3339" max="3339" width="11.125" bestFit="1" customWidth="1"/>
    <col min="3340" max="3340" width="7.125" customWidth="1"/>
    <col min="3341" max="3341" width="11.125" bestFit="1" customWidth="1"/>
    <col min="3342" max="3342" width="7.125" customWidth="1"/>
    <col min="3343" max="3343" width="11.125" customWidth="1"/>
    <col min="3344" max="3344" width="7.125" customWidth="1"/>
    <col min="3345" max="3345" width="11.125" bestFit="1" customWidth="1"/>
    <col min="3346" max="3346" width="7.125" customWidth="1"/>
    <col min="3347" max="3347" width="11.125" bestFit="1" customWidth="1"/>
    <col min="3348" max="3348" width="9.25" customWidth="1"/>
    <col min="3349" max="3349" width="7.125" customWidth="1"/>
    <col min="3350" max="3350" width="11.125" customWidth="1"/>
    <col min="3351" max="3351" width="11.125" bestFit="1" customWidth="1"/>
    <col min="3352" max="3352" width="7.125" customWidth="1"/>
    <col min="3353" max="3353" width="11.125" bestFit="1" customWidth="1"/>
    <col min="3354" max="3354" width="11.125" customWidth="1"/>
    <col min="3355" max="3355" width="7.125" customWidth="1"/>
    <col min="3356" max="3357" width="11.125" bestFit="1" customWidth="1"/>
    <col min="3358" max="3358" width="7.125" customWidth="1"/>
    <col min="3359" max="3360" width="11.125" bestFit="1" customWidth="1"/>
    <col min="3361" max="3361" width="9.25" customWidth="1"/>
    <col min="3362" max="3362" width="7.125" customWidth="1"/>
    <col min="3363" max="3365" width="11.125" bestFit="1" customWidth="1"/>
    <col min="3366" max="3366" width="7.125" customWidth="1"/>
    <col min="3367" max="3369" width="11.125" bestFit="1" customWidth="1"/>
    <col min="3370" max="3370" width="7.125" customWidth="1"/>
    <col min="3371" max="3373" width="11.125" bestFit="1" customWidth="1"/>
    <col min="3374" max="3374" width="9.25" bestFit="1" customWidth="1"/>
    <col min="3573" max="3573" width="9.625" bestFit="1" customWidth="1"/>
    <col min="3574" max="3574" width="14.375" bestFit="1" customWidth="1"/>
    <col min="3575" max="3575" width="10.25" bestFit="1" customWidth="1"/>
    <col min="3576" max="3576" width="11" bestFit="1" customWidth="1"/>
    <col min="3577" max="3577" width="14.375" bestFit="1" customWidth="1"/>
    <col min="3578" max="3578" width="10.25" bestFit="1" customWidth="1"/>
    <col min="3579" max="3579" width="11" bestFit="1" customWidth="1"/>
    <col min="3580" max="3580" width="17.125" customWidth="1"/>
    <col min="3583" max="3590" width="16.125" customWidth="1"/>
    <col min="3591" max="3591" width="9.25" customWidth="1"/>
    <col min="3592" max="3592" width="7.125" customWidth="1"/>
    <col min="3593" max="3593" width="11.125" customWidth="1"/>
    <col min="3594" max="3594" width="7.125" customWidth="1"/>
    <col min="3595" max="3595" width="11.125" bestFit="1" customWidth="1"/>
    <col min="3596" max="3596" width="7.125" customWidth="1"/>
    <col min="3597" max="3597" width="11.125" bestFit="1" customWidth="1"/>
    <col min="3598" max="3598" width="7.125" customWidth="1"/>
    <col min="3599" max="3599" width="11.125" customWidth="1"/>
    <col min="3600" max="3600" width="7.125" customWidth="1"/>
    <col min="3601" max="3601" width="11.125" bestFit="1" customWidth="1"/>
    <col min="3602" max="3602" width="7.125" customWidth="1"/>
    <col min="3603" max="3603" width="11.125" bestFit="1" customWidth="1"/>
    <col min="3604" max="3604" width="9.25" customWidth="1"/>
    <col min="3605" max="3605" width="7.125" customWidth="1"/>
    <col min="3606" max="3606" width="11.125" customWidth="1"/>
    <col min="3607" max="3607" width="11.125" bestFit="1" customWidth="1"/>
    <col min="3608" max="3608" width="7.125" customWidth="1"/>
    <col min="3609" max="3609" width="11.125" bestFit="1" customWidth="1"/>
    <col min="3610" max="3610" width="11.125" customWidth="1"/>
    <col min="3611" max="3611" width="7.125" customWidth="1"/>
    <col min="3612" max="3613" width="11.125" bestFit="1" customWidth="1"/>
    <col min="3614" max="3614" width="7.125" customWidth="1"/>
    <col min="3615" max="3616" width="11.125" bestFit="1" customWidth="1"/>
    <col min="3617" max="3617" width="9.25" customWidth="1"/>
    <col min="3618" max="3618" width="7.125" customWidth="1"/>
    <col min="3619" max="3621" width="11.125" bestFit="1" customWidth="1"/>
    <col min="3622" max="3622" width="7.125" customWidth="1"/>
    <col min="3623" max="3625" width="11.125" bestFit="1" customWidth="1"/>
    <col min="3626" max="3626" width="7.125" customWidth="1"/>
    <col min="3627" max="3629" width="11.125" bestFit="1" customWidth="1"/>
    <col min="3630" max="3630" width="9.25" bestFit="1" customWidth="1"/>
    <col min="3829" max="3829" width="9.625" bestFit="1" customWidth="1"/>
    <col min="3830" max="3830" width="14.375" bestFit="1" customWidth="1"/>
    <col min="3831" max="3831" width="10.25" bestFit="1" customWidth="1"/>
    <col min="3832" max="3832" width="11" bestFit="1" customWidth="1"/>
    <col min="3833" max="3833" width="14.375" bestFit="1" customWidth="1"/>
    <col min="3834" max="3834" width="10.25" bestFit="1" customWidth="1"/>
    <col min="3835" max="3835" width="11" bestFit="1" customWidth="1"/>
    <col min="3836" max="3836" width="17.125" customWidth="1"/>
    <col min="3839" max="3846" width="16.125" customWidth="1"/>
    <col min="3847" max="3847" width="9.25" customWidth="1"/>
    <col min="3848" max="3848" width="7.125" customWidth="1"/>
    <col min="3849" max="3849" width="11.125" customWidth="1"/>
    <col min="3850" max="3850" width="7.125" customWidth="1"/>
    <col min="3851" max="3851" width="11.125" bestFit="1" customWidth="1"/>
    <col min="3852" max="3852" width="7.125" customWidth="1"/>
    <col min="3853" max="3853" width="11.125" bestFit="1" customWidth="1"/>
    <col min="3854" max="3854" width="7.125" customWidth="1"/>
    <col min="3855" max="3855" width="11.125" customWidth="1"/>
    <col min="3856" max="3856" width="7.125" customWidth="1"/>
    <col min="3857" max="3857" width="11.125" bestFit="1" customWidth="1"/>
    <col min="3858" max="3858" width="7.125" customWidth="1"/>
    <col min="3859" max="3859" width="11.125" bestFit="1" customWidth="1"/>
    <col min="3860" max="3860" width="9.25" customWidth="1"/>
    <col min="3861" max="3861" width="7.125" customWidth="1"/>
    <col min="3862" max="3862" width="11.125" customWidth="1"/>
    <col min="3863" max="3863" width="11.125" bestFit="1" customWidth="1"/>
    <col min="3864" max="3864" width="7.125" customWidth="1"/>
    <col min="3865" max="3865" width="11.125" bestFit="1" customWidth="1"/>
    <col min="3866" max="3866" width="11.125" customWidth="1"/>
    <col min="3867" max="3867" width="7.125" customWidth="1"/>
    <col min="3868" max="3869" width="11.125" bestFit="1" customWidth="1"/>
    <col min="3870" max="3870" width="7.125" customWidth="1"/>
    <col min="3871" max="3872" width="11.125" bestFit="1" customWidth="1"/>
    <col min="3873" max="3873" width="9.25" customWidth="1"/>
    <col min="3874" max="3874" width="7.125" customWidth="1"/>
    <col min="3875" max="3877" width="11.125" bestFit="1" customWidth="1"/>
    <col min="3878" max="3878" width="7.125" customWidth="1"/>
    <col min="3879" max="3881" width="11.125" bestFit="1" customWidth="1"/>
    <col min="3882" max="3882" width="7.125" customWidth="1"/>
    <col min="3883" max="3885" width="11.125" bestFit="1" customWidth="1"/>
    <col min="3886" max="3886" width="9.25" bestFit="1" customWidth="1"/>
    <col min="4085" max="4085" width="9.625" bestFit="1" customWidth="1"/>
    <col min="4086" max="4086" width="14.375" bestFit="1" customWidth="1"/>
    <col min="4087" max="4087" width="10.25" bestFit="1" customWidth="1"/>
    <col min="4088" max="4088" width="11" bestFit="1" customWidth="1"/>
    <col min="4089" max="4089" width="14.375" bestFit="1" customWidth="1"/>
    <col min="4090" max="4090" width="10.25" bestFit="1" customWidth="1"/>
    <col min="4091" max="4091" width="11" bestFit="1" customWidth="1"/>
    <col min="4092" max="4092" width="17.125" customWidth="1"/>
    <col min="4095" max="4102" width="16.125" customWidth="1"/>
    <col min="4103" max="4103" width="9.25" customWidth="1"/>
    <col min="4104" max="4104" width="7.125" customWidth="1"/>
    <col min="4105" max="4105" width="11.125" customWidth="1"/>
    <col min="4106" max="4106" width="7.125" customWidth="1"/>
    <col min="4107" max="4107" width="11.125" bestFit="1" customWidth="1"/>
    <col min="4108" max="4108" width="7.125" customWidth="1"/>
    <col min="4109" max="4109" width="11.125" bestFit="1" customWidth="1"/>
    <col min="4110" max="4110" width="7.125" customWidth="1"/>
    <col min="4111" max="4111" width="11.125" customWidth="1"/>
    <col min="4112" max="4112" width="7.125" customWidth="1"/>
    <col min="4113" max="4113" width="11.125" bestFit="1" customWidth="1"/>
    <col min="4114" max="4114" width="7.125" customWidth="1"/>
    <col min="4115" max="4115" width="11.125" bestFit="1" customWidth="1"/>
    <col min="4116" max="4116" width="9.25" customWidth="1"/>
    <col min="4117" max="4117" width="7.125" customWidth="1"/>
    <col min="4118" max="4118" width="11.125" customWidth="1"/>
    <col min="4119" max="4119" width="11.125" bestFit="1" customWidth="1"/>
    <col min="4120" max="4120" width="7.125" customWidth="1"/>
    <col min="4121" max="4121" width="11.125" bestFit="1" customWidth="1"/>
    <col min="4122" max="4122" width="11.125" customWidth="1"/>
    <col min="4123" max="4123" width="7.125" customWidth="1"/>
    <col min="4124" max="4125" width="11.125" bestFit="1" customWidth="1"/>
    <col min="4126" max="4126" width="7.125" customWidth="1"/>
    <col min="4127" max="4128" width="11.125" bestFit="1" customWidth="1"/>
    <col min="4129" max="4129" width="9.25" customWidth="1"/>
    <col min="4130" max="4130" width="7.125" customWidth="1"/>
    <col min="4131" max="4133" width="11.125" bestFit="1" customWidth="1"/>
    <col min="4134" max="4134" width="7.125" customWidth="1"/>
    <col min="4135" max="4137" width="11.125" bestFit="1" customWidth="1"/>
    <col min="4138" max="4138" width="7.125" customWidth="1"/>
    <col min="4139" max="4141" width="11.125" bestFit="1" customWidth="1"/>
    <col min="4142" max="4142" width="9.25" bestFit="1" customWidth="1"/>
    <col min="4341" max="4341" width="9.625" bestFit="1" customWidth="1"/>
    <col min="4342" max="4342" width="14.375" bestFit="1" customWidth="1"/>
    <col min="4343" max="4343" width="10.25" bestFit="1" customWidth="1"/>
    <col min="4344" max="4344" width="11" bestFit="1" customWidth="1"/>
    <col min="4345" max="4345" width="14.375" bestFit="1" customWidth="1"/>
    <col min="4346" max="4346" width="10.25" bestFit="1" customWidth="1"/>
    <col min="4347" max="4347" width="11" bestFit="1" customWidth="1"/>
    <col min="4348" max="4348" width="17.125" customWidth="1"/>
    <col min="4351" max="4358" width="16.125" customWidth="1"/>
    <col min="4359" max="4359" width="9.25" customWidth="1"/>
    <col min="4360" max="4360" width="7.125" customWidth="1"/>
    <col min="4361" max="4361" width="11.125" customWidth="1"/>
    <col min="4362" max="4362" width="7.125" customWidth="1"/>
    <col min="4363" max="4363" width="11.125" bestFit="1" customWidth="1"/>
    <col min="4364" max="4364" width="7.125" customWidth="1"/>
    <col min="4365" max="4365" width="11.125" bestFit="1" customWidth="1"/>
    <col min="4366" max="4366" width="7.125" customWidth="1"/>
    <col min="4367" max="4367" width="11.125" customWidth="1"/>
    <col min="4368" max="4368" width="7.125" customWidth="1"/>
    <col min="4369" max="4369" width="11.125" bestFit="1" customWidth="1"/>
    <col min="4370" max="4370" width="7.125" customWidth="1"/>
    <col min="4371" max="4371" width="11.125" bestFit="1" customWidth="1"/>
    <col min="4372" max="4372" width="9.25" customWidth="1"/>
    <col min="4373" max="4373" width="7.125" customWidth="1"/>
    <col min="4374" max="4374" width="11.125" customWidth="1"/>
    <col min="4375" max="4375" width="11.125" bestFit="1" customWidth="1"/>
    <col min="4376" max="4376" width="7.125" customWidth="1"/>
    <col min="4377" max="4377" width="11.125" bestFit="1" customWidth="1"/>
    <col min="4378" max="4378" width="11.125" customWidth="1"/>
    <col min="4379" max="4379" width="7.125" customWidth="1"/>
    <col min="4380" max="4381" width="11.125" bestFit="1" customWidth="1"/>
    <col min="4382" max="4382" width="7.125" customWidth="1"/>
    <col min="4383" max="4384" width="11.125" bestFit="1" customWidth="1"/>
    <col min="4385" max="4385" width="9.25" customWidth="1"/>
    <col min="4386" max="4386" width="7.125" customWidth="1"/>
    <col min="4387" max="4389" width="11.125" bestFit="1" customWidth="1"/>
    <col min="4390" max="4390" width="7.125" customWidth="1"/>
    <col min="4391" max="4393" width="11.125" bestFit="1" customWidth="1"/>
    <col min="4394" max="4394" width="7.125" customWidth="1"/>
    <col min="4395" max="4397" width="11.125" bestFit="1" customWidth="1"/>
    <col min="4398" max="4398" width="9.25" bestFit="1" customWidth="1"/>
    <col min="4597" max="4597" width="9.625" bestFit="1" customWidth="1"/>
    <col min="4598" max="4598" width="14.375" bestFit="1" customWidth="1"/>
    <col min="4599" max="4599" width="10.25" bestFit="1" customWidth="1"/>
    <col min="4600" max="4600" width="11" bestFit="1" customWidth="1"/>
    <col min="4601" max="4601" width="14.375" bestFit="1" customWidth="1"/>
    <col min="4602" max="4602" width="10.25" bestFit="1" customWidth="1"/>
    <col min="4603" max="4603" width="11" bestFit="1" customWidth="1"/>
    <col min="4604" max="4604" width="17.125" customWidth="1"/>
    <col min="4607" max="4614" width="16.125" customWidth="1"/>
    <col min="4615" max="4615" width="9.25" customWidth="1"/>
    <col min="4616" max="4616" width="7.125" customWidth="1"/>
    <col min="4617" max="4617" width="11.125" customWidth="1"/>
    <col min="4618" max="4618" width="7.125" customWidth="1"/>
    <col min="4619" max="4619" width="11.125" bestFit="1" customWidth="1"/>
    <col min="4620" max="4620" width="7.125" customWidth="1"/>
    <col min="4621" max="4621" width="11.125" bestFit="1" customWidth="1"/>
    <col min="4622" max="4622" width="7.125" customWidth="1"/>
    <col min="4623" max="4623" width="11.125" customWidth="1"/>
    <col min="4624" max="4624" width="7.125" customWidth="1"/>
    <col min="4625" max="4625" width="11.125" bestFit="1" customWidth="1"/>
    <col min="4626" max="4626" width="7.125" customWidth="1"/>
    <col min="4627" max="4627" width="11.125" bestFit="1" customWidth="1"/>
    <col min="4628" max="4628" width="9.25" customWidth="1"/>
    <col min="4629" max="4629" width="7.125" customWidth="1"/>
    <col min="4630" max="4630" width="11.125" customWidth="1"/>
    <col min="4631" max="4631" width="11.125" bestFit="1" customWidth="1"/>
    <col min="4632" max="4632" width="7.125" customWidth="1"/>
    <col min="4633" max="4633" width="11.125" bestFit="1" customWidth="1"/>
    <col min="4634" max="4634" width="11.125" customWidth="1"/>
    <col min="4635" max="4635" width="7.125" customWidth="1"/>
    <col min="4636" max="4637" width="11.125" bestFit="1" customWidth="1"/>
    <col min="4638" max="4638" width="7.125" customWidth="1"/>
    <col min="4639" max="4640" width="11.125" bestFit="1" customWidth="1"/>
    <col min="4641" max="4641" width="9.25" customWidth="1"/>
    <col min="4642" max="4642" width="7.125" customWidth="1"/>
    <col min="4643" max="4645" width="11.125" bestFit="1" customWidth="1"/>
    <col min="4646" max="4646" width="7.125" customWidth="1"/>
    <col min="4647" max="4649" width="11.125" bestFit="1" customWidth="1"/>
    <col min="4650" max="4650" width="7.125" customWidth="1"/>
    <col min="4651" max="4653" width="11.125" bestFit="1" customWidth="1"/>
    <col min="4654" max="4654" width="9.25" bestFit="1" customWidth="1"/>
    <col min="4853" max="4853" width="9.625" bestFit="1" customWidth="1"/>
    <col min="4854" max="4854" width="14.375" bestFit="1" customWidth="1"/>
    <col min="4855" max="4855" width="10.25" bestFit="1" customWidth="1"/>
    <col min="4856" max="4856" width="11" bestFit="1" customWidth="1"/>
    <col min="4857" max="4857" width="14.375" bestFit="1" customWidth="1"/>
    <col min="4858" max="4858" width="10.25" bestFit="1" customWidth="1"/>
    <col min="4859" max="4859" width="11" bestFit="1" customWidth="1"/>
    <col min="4860" max="4860" width="17.125" customWidth="1"/>
    <col min="4863" max="4870" width="16.125" customWidth="1"/>
    <col min="4871" max="4871" width="9.25" customWidth="1"/>
    <col min="4872" max="4872" width="7.125" customWidth="1"/>
    <col min="4873" max="4873" width="11.125" customWidth="1"/>
    <col min="4874" max="4874" width="7.125" customWidth="1"/>
    <col min="4875" max="4875" width="11.125" bestFit="1" customWidth="1"/>
    <col min="4876" max="4876" width="7.125" customWidth="1"/>
    <col min="4877" max="4877" width="11.125" bestFit="1" customWidth="1"/>
    <col min="4878" max="4878" width="7.125" customWidth="1"/>
    <col min="4879" max="4879" width="11.125" customWidth="1"/>
    <col min="4880" max="4880" width="7.125" customWidth="1"/>
    <col min="4881" max="4881" width="11.125" bestFit="1" customWidth="1"/>
    <col min="4882" max="4882" width="7.125" customWidth="1"/>
    <col min="4883" max="4883" width="11.125" bestFit="1" customWidth="1"/>
    <col min="4884" max="4884" width="9.25" customWidth="1"/>
    <col min="4885" max="4885" width="7.125" customWidth="1"/>
    <col min="4886" max="4886" width="11.125" customWidth="1"/>
    <col min="4887" max="4887" width="11.125" bestFit="1" customWidth="1"/>
    <col min="4888" max="4888" width="7.125" customWidth="1"/>
    <col min="4889" max="4889" width="11.125" bestFit="1" customWidth="1"/>
    <col min="4890" max="4890" width="11.125" customWidth="1"/>
    <col min="4891" max="4891" width="7.125" customWidth="1"/>
    <col min="4892" max="4893" width="11.125" bestFit="1" customWidth="1"/>
    <col min="4894" max="4894" width="7.125" customWidth="1"/>
    <col min="4895" max="4896" width="11.125" bestFit="1" customWidth="1"/>
    <col min="4897" max="4897" width="9.25" customWidth="1"/>
    <col min="4898" max="4898" width="7.125" customWidth="1"/>
    <col min="4899" max="4901" width="11.125" bestFit="1" customWidth="1"/>
    <col min="4902" max="4902" width="7.125" customWidth="1"/>
    <col min="4903" max="4905" width="11.125" bestFit="1" customWidth="1"/>
    <col min="4906" max="4906" width="7.125" customWidth="1"/>
    <col min="4907" max="4909" width="11.125" bestFit="1" customWidth="1"/>
    <col min="4910" max="4910" width="9.25" bestFit="1" customWidth="1"/>
    <col min="5109" max="5109" width="9.625" bestFit="1" customWidth="1"/>
    <col min="5110" max="5110" width="14.375" bestFit="1" customWidth="1"/>
    <col min="5111" max="5111" width="10.25" bestFit="1" customWidth="1"/>
    <col min="5112" max="5112" width="11" bestFit="1" customWidth="1"/>
    <col min="5113" max="5113" width="14.375" bestFit="1" customWidth="1"/>
    <col min="5114" max="5114" width="10.25" bestFit="1" customWidth="1"/>
    <col min="5115" max="5115" width="11" bestFit="1" customWidth="1"/>
    <col min="5116" max="5116" width="17.125" customWidth="1"/>
    <col min="5119" max="5126" width="16.125" customWidth="1"/>
    <col min="5127" max="5127" width="9.25" customWidth="1"/>
    <col min="5128" max="5128" width="7.125" customWidth="1"/>
    <col min="5129" max="5129" width="11.125" customWidth="1"/>
    <col min="5130" max="5130" width="7.125" customWidth="1"/>
    <col min="5131" max="5131" width="11.125" bestFit="1" customWidth="1"/>
    <col min="5132" max="5132" width="7.125" customWidth="1"/>
    <col min="5133" max="5133" width="11.125" bestFit="1" customWidth="1"/>
    <col min="5134" max="5134" width="7.125" customWidth="1"/>
    <col min="5135" max="5135" width="11.125" customWidth="1"/>
    <col min="5136" max="5136" width="7.125" customWidth="1"/>
    <col min="5137" max="5137" width="11.125" bestFit="1" customWidth="1"/>
    <col min="5138" max="5138" width="7.125" customWidth="1"/>
    <col min="5139" max="5139" width="11.125" bestFit="1" customWidth="1"/>
    <col min="5140" max="5140" width="9.25" customWidth="1"/>
    <col min="5141" max="5141" width="7.125" customWidth="1"/>
    <col min="5142" max="5142" width="11.125" customWidth="1"/>
    <col min="5143" max="5143" width="11.125" bestFit="1" customWidth="1"/>
    <col min="5144" max="5144" width="7.125" customWidth="1"/>
    <col min="5145" max="5145" width="11.125" bestFit="1" customWidth="1"/>
    <col min="5146" max="5146" width="11.125" customWidth="1"/>
    <col min="5147" max="5147" width="7.125" customWidth="1"/>
    <col min="5148" max="5149" width="11.125" bestFit="1" customWidth="1"/>
    <col min="5150" max="5150" width="7.125" customWidth="1"/>
    <col min="5151" max="5152" width="11.125" bestFit="1" customWidth="1"/>
    <col min="5153" max="5153" width="9.25" customWidth="1"/>
    <col min="5154" max="5154" width="7.125" customWidth="1"/>
    <col min="5155" max="5157" width="11.125" bestFit="1" customWidth="1"/>
    <col min="5158" max="5158" width="7.125" customWidth="1"/>
    <col min="5159" max="5161" width="11.125" bestFit="1" customWidth="1"/>
    <col min="5162" max="5162" width="7.125" customWidth="1"/>
    <col min="5163" max="5165" width="11.125" bestFit="1" customWidth="1"/>
    <col min="5166" max="5166" width="9.25" bestFit="1" customWidth="1"/>
    <col min="5365" max="5365" width="9.625" bestFit="1" customWidth="1"/>
    <col min="5366" max="5366" width="14.375" bestFit="1" customWidth="1"/>
    <col min="5367" max="5367" width="10.25" bestFit="1" customWidth="1"/>
    <col min="5368" max="5368" width="11" bestFit="1" customWidth="1"/>
    <col min="5369" max="5369" width="14.375" bestFit="1" customWidth="1"/>
    <col min="5370" max="5370" width="10.25" bestFit="1" customWidth="1"/>
    <col min="5371" max="5371" width="11" bestFit="1" customWidth="1"/>
    <col min="5372" max="5372" width="17.125" customWidth="1"/>
    <col min="5375" max="5382" width="16.125" customWidth="1"/>
    <col min="5383" max="5383" width="9.25" customWidth="1"/>
    <col min="5384" max="5384" width="7.125" customWidth="1"/>
    <col min="5385" max="5385" width="11.125" customWidth="1"/>
    <col min="5386" max="5386" width="7.125" customWidth="1"/>
    <col min="5387" max="5387" width="11.125" bestFit="1" customWidth="1"/>
    <col min="5388" max="5388" width="7.125" customWidth="1"/>
    <col min="5389" max="5389" width="11.125" bestFit="1" customWidth="1"/>
    <col min="5390" max="5390" width="7.125" customWidth="1"/>
    <col min="5391" max="5391" width="11.125" customWidth="1"/>
    <col min="5392" max="5392" width="7.125" customWidth="1"/>
    <col min="5393" max="5393" width="11.125" bestFit="1" customWidth="1"/>
    <col min="5394" max="5394" width="7.125" customWidth="1"/>
    <col min="5395" max="5395" width="11.125" bestFit="1" customWidth="1"/>
    <col min="5396" max="5396" width="9.25" customWidth="1"/>
    <col min="5397" max="5397" width="7.125" customWidth="1"/>
    <col min="5398" max="5398" width="11.125" customWidth="1"/>
    <col min="5399" max="5399" width="11.125" bestFit="1" customWidth="1"/>
    <col min="5400" max="5400" width="7.125" customWidth="1"/>
    <col min="5401" max="5401" width="11.125" bestFit="1" customWidth="1"/>
    <col min="5402" max="5402" width="11.125" customWidth="1"/>
    <col min="5403" max="5403" width="7.125" customWidth="1"/>
    <col min="5404" max="5405" width="11.125" bestFit="1" customWidth="1"/>
    <col min="5406" max="5406" width="7.125" customWidth="1"/>
    <col min="5407" max="5408" width="11.125" bestFit="1" customWidth="1"/>
    <col min="5409" max="5409" width="9.25" customWidth="1"/>
    <col min="5410" max="5410" width="7.125" customWidth="1"/>
    <col min="5411" max="5413" width="11.125" bestFit="1" customWidth="1"/>
    <col min="5414" max="5414" width="7.125" customWidth="1"/>
    <col min="5415" max="5417" width="11.125" bestFit="1" customWidth="1"/>
    <col min="5418" max="5418" width="7.125" customWidth="1"/>
    <col min="5419" max="5421" width="11.125" bestFit="1" customWidth="1"/>
    <col min="5422" max="5422" width="9.25" bestFit="1" customWidth="1"/>
    <col min="5621" max="5621" width="9.625" bestFit="1" customWidth="1"/>
    <col min="5622" max="5622" width="14.375" bestFit="1" customWidth="1"/>
    <col min="5623" max="5623" width="10.25" bestFit="1" customWidth="1"/>
    <col min="5624" max="5624" width="11" bestFit="1" customWidth="1"/>
    <col min="5625" max="5625" width="14.375" bestFit="1" customWidth="1"/>
    <col min="5626" max="5626" width="10.25" bestFit="1" customWidth="1"/>
    <col min="5627" max="5627" width="11" bestFit="1" customWidth="1"/>
    <col min="5628" max="5628" width="17.125" customWidth="1"/>
    <col min="5631" max="5638" width="16.125" customWidth="1"/>
    <col min="5639" max="5639" width="9.25" customWidth="1"/>
    <col min="5640" max="5640" width="7.125" customWidth="1"/>
    <col min="5641" max="5641" width="11.125" customWidth="1"/>
    <col min="5642" max="5642" width="7.125" customWidth="1"/>
    <col min="5643" max="5643" width="11.125" bestFit="1" customWidth="1"/>
    <col min="5644" max="5644" width="7.125" customWidth="1"/>
    <col min="5645" max="5645" width="11.125" bestFit="1" customWidth="1"/>
    <col min="5646" max="5646" width="7.125" customWidth="1"/>
    <col min="5647" max="5647" width="11.125" customWidth="1"/>
    <col min="5648" max="5648" width="7.125" customWidth="1"/>
    <col min="5649" max="5649" width="11.125" bestFit="1" customWidth="1"/>
    <col min="5650" max="5650" width="7.125" customWidth="1"/>
    <col min="5651" max="5651" width="11.125" bestFit="1" customWidth="1"/>
    <col min="5652" max="5652" width="9.25" customWidth="1"/>
    <col min="5653" max="5653" width="7.125" customWidth="1"/>
    <col min="5654" max="5654" width="11.125" customWidth="1"/>
    <col min="5655" max="5655" width="11.125" bestFit="1" customWidth="1"/>
    <col min="5656" max="5656" width="7.125" customWidth="1"/>
    <col min="5657" max="5657" width="11.125" bestFit="1" customWidth="1"/>
    <col min="5658" max="5658" width="11.125" customWidth="1"/>
    <col min="5659" max="5659" width="7.125" customWidth="1"/>
    <col min="5660" max="5661" width="11.125" bestFit="1" customWidth="1"/>
    <col min="5662" max="5662" width="7.125" customWidth="1"/>
    <col min="5663" max="5664" width="11.125" bestFit="1" customWidth="1"/>
    <col min="5665" max="5665" width="9.25" customWidth="1"/>
    <col min="5666" max="5666" width="7.125" customWidth="1"/>
    <col min="5667" max="5669" width="11.125" bestFit="1" customWidth="1"/>
    <col min="5670" max="5670" width="7.125" customWidth="1"/>
    <col min="5671" max="5673" width="11.125" bestFit="1" customWidth="1"/>
    <col min="5674" max="5674" width="7.125" customWidth="1"/>
    <col min="5675" max="5677" width="11.125" bestFit="1" customWidth="1"/>
    <col min="5678" max="5678" width="9.25" bestFit="1" customWidth="1"/>
    <col min="5877" max="5877" width="9.625" bestFit="1" customWidth="1"/>
    <col min="5878" max="5878" width="14.375" bestFit="1" customWidth="1"/>
    <col min="5879" max="5879" width="10.25" bestFit="1" customWidth="1"/>
    <col min="5880" max="5880" width="11" bestFit="1" customWidth="1"/>
    <col min="5881" max="5881" width="14.375" bestFit="1" customWidth="1"/>
    <col min="5882" max="5882" width="10.25" bestFit="1" customWidth="1"/>
    <col min="5883" max="5883" width="11" bestFit="1" customWidth="1"/>
    <col min="5884" max="5884" width="17.125" customWidth="1"/>
    <col min="5887" max="5894" width="16.125" customWidth="1"/>
    <col min="5895" max="5895" width="9.25" customWidth="1"/>
    <col min="5896" max="5896" width="7.125" customWidth="1"/>
    <col min="5897" max="5897" width="11.125" customWidth="1"/>
    <col min="5898" max="5898" width="7.125" customWidth="1"/>
    <col min="5899" max="5899" width="11.125" bestFit="1" customWidth="1"/>
    <col min="5900" max="5900" width="7.125" customWidth="1"/>
    <col min="5901" max="5901" width="11.125" bestFit="1" customWidth="1"/>
    <col min="5902" max="5902" width="7.125" customWidth="1"/>
    <col min="5903" max="5903" width="11.125" customWidth="1"/>
    <col min="5904" max="5904" width="7.125" customWidth="1"/>
    <col min="5905" max="5905" width="11.125" bestFit="1" customWidth="1"/>
    <col min="5906" max="5906" width="7.125" customWidth="1"/>
    <col min="5907" max="5907" width="11.125" bestFit="1" customWidth="1"/>
    <col min="5908" max="5908" width="9.25" customWidth="1"/>
    <col min="5909" max="5909" width="7.125" customWidth="1"/>
    <col min="5910" max="5910" width="11.125" customWidth="1"/>
    <col min="5911" max="5911" width="11.125" bestFit="1" customWidth="1"/>
    <col min="5912" max="5912" width="7.125" customWidth="1"/>
    <col min="5913" max="5913" width="11.125" bestFit="1" customWidth="1"/>
    <col min="5914" max="5914" width="11.125" customWidth="1"/>
    <col min="5915" max="5915" width="7.125" customWidth="1"/>
    <col min="5916" max="5917" width="11.125" bestFit="1" customWidth="1"/>
    <col min="5918" max="5918" width="7.125" customWidth="1"/>
    <col min="5919" max="5920" width="11.125" bestFit="1" customWidth="1"/>
    <col min="5921" max="5921" width="9.25" customWidth="1"/>
    <col min="5922" max="5922" width="7.125" customWidth="1"/>
    <col min="5923" max="5925" width="11.125" bestFit="1" customWidth="1"/>
    <col min="5926" max="5926" width="7.125" customWidth="1"/>
    <col min="5927" max="5929" width="11.125" bestFit="1" customWidth="1"/>
    <col min="5930" max="5930" width="7.125" customWidth="1"/>
    <col min="5931" max="5933" width="11.125" bestFit="1" customWidth="1"/>
    <col min="5934" max="5934" width="9.25" bestFit="1" customWidth="1"/>
    <col min="6133" max="6133" width="9.625" bestFit="1" customWidth="1"/>
    <col min="6134" max="6134" width="14.375" bestFit="1" customWidth="1"/>
    <col min="6135" max="6135" width="10.25" bestFit="1" customWidth="1"/>
    <col min="6136" max="6136" width="11" bestFit="1" customWidth="1"/>
    <col min="6137" max="6137" width="14.375" bestFit="1" customWidth="1"/>
    <col min="6138" max="6138" width="10.25" bestFit="1" customWidth="1"/>
    <col min="6139" max="6139" width="11" bestFit="1" customWidth="1"/>
    <col min="6140" max="6140" width="17.125" customWidth="1"/>
    <col min="6143" max="6150" width="16.125" customWidth="1"/>
    <col min="6151" max="6151" width="9.25" customWidth="1"/>
    <col min="6152" max="6152" width="7.125" customWidth="1"/>
    <col min="6153" max="6153" width="11.125" customWidth="1"/>
    <col min="6154" max="6154" width="7.125" customWidth="1"/>
    <col min="6155" max="6155" width="11.125" bestFit="1" customWidth="1"/>
    <col min="6156" max="6156" width="7.125" customWidth="1"/>
    <col min="6157" max="6157" width="11.125" bestFit="1" customWidth="1"/>
    <col min="6158" max="6158" width="7.125" customWidth="1"/>
    <col min="6159" max="6159" width="11.125" customWidth="1"/>
    <col min="6160" max="6160" width="7.125" customWidth="1"/>
    <col min="6161" max="6161" width="11.125" bestFit="1" customWidth="1"/>
    <col min="6162" max="6162" width="7.125" customWidth="1"/>
    <col min="6163" max="6163" width="11.125" bestFit="1" customWidth="1"/>
    <col min="6164" max="6164" width="9.25" customWidth="1"/>
    <col min="6165" max="6165" width="7.125" customWidth="1"/>
    <col min="6166" max="6166" width="11.125" customWidth="1"/>
    <col min="6167" max="6167" width="11.125" bestFit="1" customWidth="1"/>
    <col min="6168" max="6168" width="7.125" customWidth="1"/>
    <col min="6169" max="6169" width="11.125" bestFit="1" customWidth="1"/>
    <col min="6170" max="6170" width="11.125" customWidth="1"/>
    <col min="6171" max="6171" width="7.125" customWidth="1"/>
    <col min="6172" max="6173" width="11.125" bestFit="1" customWidth="1"/>
    <col min="6174" max="6174" width="7.125" customWidth="1"/>
    <col min="6175" max="6176" width="11.125" bestFit="1" customWidth="1"/>
    <col min="6177" max="6177" width="9.25" customWidth="1"/>
    <col min="6178" max="6178" width="7.125" customWidth="1"/>
    <col min="6179" max="6181" width="11.125" bestFit="1" customWidth="1"/>
    <col min="6182" max="6182" width="7.125" customWidth="1"/>
    <col min="6183" max="6185" width="11.125" bestFit="1" customWidth="1"/>
    <col min="6186" max="6186" width="7.125" customWidth="1"/>
    <col min="6187" max="6189" width="11.125" bestFit="1" customWidth="1"/>
    <col min="6190" max="6190" width="9.25" bestFit="1" customWidth="1"/>
    <col min="6389" max="6389" width="9.625" bestFit="1" customWidth="1"/>
    <col min="6390" max="6390" width="14.375" bestFit="1" customWidth="1"/>
    <col min="6391" max="6391" width="10.25" bestFit="1" customWidth="1"/>
    <col min="6392" max="6392" width="11" bestFit="1" customWidth="1"/>
    <col min="6393" max="6393" width="14.375" bestFit="1" customWidth="1"/>
    <col min="6394" max="6394" width="10.25" bestFit="1" customWidth="1"/>
    <col min="6395" max="6395" width="11" bestFit="1" customWidth="1"/>
    <col min="6396" max="6396" width="17.125" customWidth="1"/>
    <col min="6399" max="6406" width="16.125" customWidth="1"/>
    <col min="6407" max="6407" width="9.25" customWidth="1"/>
    <col min="6408" max="6408" width="7.125" customWidth="1"/>
    <col min="6409" max="6409" width="11.125" customWidth="1"/>
    <col min="6410" max="6410" width="7.125" customWidth="1"/>
    <col min="6411" max="6411" width="11.125" bestFit="1" customWidth="1"/>
    <col min="6412" max="6412" width="7.125" customWidth="1"/>
    <col min="6413" max="6413" width="11.125" bestFit="1" customWidth="1"/>
    <col min="6414" max="6414" width="7.125" customWidth="1"/>
    <col min="6415" max="6415" width="11.125" customWidth="1"/>
    <col min="6416" max="6416" width="7.125" customWidth="1"/>
    <col min="6417" max="6417" width="11.125" bestFit="1" customWidth="1"/>
    <col min="6418" max="6418" width="7.125" customWidth="1"/>
    <col min="6419" max="6419" width="11.125" bestFit="1" customWidth="1"/>
    <col min="6420" max="6420" width="9.25" customWidth="1"/>
    <col min="6421" max="6421" width="7.125" customWidth="1"/>
    <col min="6422" max="6422" width="11.125" customWidth="1"/>
    <col min="6423" max="6423" width="11.125" bestFit="1" customWidth="1"/>
    <col min="6424" max="6424" width="7.125" customWidth="1"/>
    <col min="6425" max="6425" width="11.125" bestFit="1" customWidth="1"/>
    <col min="6426" max="6426" width="11.125" customWidth="1"/>
    <col min="6427" max="6427" width="7.125" customWidth="1"/>
    <col min="6428" max="6429" width="11.125" bestFit="1" customWidth="1"/>
    <col min="6430" max="6430" width="7.125" customWidth="1"/>
    <col min="6431" max="6432" width="11.125" bestFit="1" customWidth="1"/>
    <col min="6433" max="6433" width="9.25" customWidth="1"/>
    <col min="6434" max="6434" width="7.125" customWidth="1"/>
    <col min="6435" max="6437" width="11.125" bestFit="1" customWidth="1"/>
    <col min="6438" max="6438" width="7.125" customWidth="1"/>
    <col min="6439" max="6441" width="11.125" bestFit="1" customWidth="1"/>
    <col min="6442" max="6442" width="7.125" customWidth="1"/>
    <col min="6443" max="6445" width="11.125" bestFit="1" customWidth="1"/>
    <col min="6446" max="6446" width="9.25" bestFit="1" customWidth="1"/>
    <col min="6645" max="6645" width="9.625" bestFit="1" customWidth="1"/>
    <col min="6646" max="6646" width="14.375" bestFit="1" customWidth="1"/>
    <col min="6647" max="6647" width="10.25" bestFit="1" customWidth="1"/>
    <col min="6648" max="6648" width="11" bestFit="1" customWidth="1"/>
    <col min="6649" max="6649" width="14.375" bestFit="1" customWidth="1"/>
    <col min="6650" max="6650" width="10.25" bestFit="1" customWidth="1"/>
    <col min="6651" max="6651" width="11" bestFit="1" customWidth="1"/>
    <col min="6652" max="6652" width="17.125" customWidth="1"/>
    <col min="6655" max="6662" width="16.125" customWidth="1"/>
    <col min="6663" max="6663" width="9.25" customWidth="1"/>
    <col min="6664" max="6664" width="7.125" customWidth="1"/>
    <col min="6665" max="6665" width="11.125" customWidth="1"/>
    <col min="6666" max="6666" width="7.125" customWidth="1"/>
    <col min="6667" max="6667" width="11.125" bestFit="1" customWidth="1"/>
    <col min="6668" max="6668" width="7.125" customWidth="1"/>
    <col min="6669" max="6669" width="11.125" bestFit="1" customWidth="1"/>
    <col min="6670" max="6670" width="7.125" customWidth="1"/>
    <col min="6671" max="6671" width="11.125" customWidth="1"/>
    <col min="6672" max="6672" width="7.125" customWidth="1"/>
    <col min="6673" max="6673" width="11.125" bestFit="1" customWidth="1"/>
    <col min="6674" max="6674" width="7.125" customWidth="1"/>
    <col min="6675" max="6675" width="11.125" bestFit="1" customWidth="1"/>
    <col min="6676" max="6676" width="9.25" customWidth="1"/>
    <col min="6677" max="6677" width="7.125" customWidth="1"/>
    <col min="6678" max="6678" width="11.125" customWidth="1"/>
    <col min="6679" max="6679" width="11.125" bestFit="1" customWidth="1"/>
    <col min="6680" max="6680" width="7.125" customWidth="1"/>
    <col min="6681" max="6681" width="11.125" bestFit="1" customWidth="1"/>
    <col min="6682" max="6682" width="11.125" customWidth="1"/>
    <col min="6683" max="6683" width="7.125" customWidth="1"/>
    <col min="6684" max="6685" width="11.125" bestFit="1" customWidth="1"/>
    <col min="6686" max="6686" width="7.125" customWidth="1"/>
    <col min="6687" max="6688" width="11.125" bestFit="1" customWidth="1"/>
    <col min="6689" max="6689" width="9.25" customWidth="1"/>
    <col min="6690" max="6690" width="7.125" customWidth="1"/>
    <col min="6691" max="6693" width="11.125" bestFit="1" customWidth="1"/>
    <col min="6694" max="6694" width="7.125" customWidth="1"/>
    <col min="6695" max="6697" width="11.125" bestFit="1" customWidth="1"/>
    <col min="6698" max="6698" width="7.125" customWidth="1"/>
    <col min="6699" max="6701" width="11.125" bestFit="1" customWidth="1"/>
    <col min="6702" max="6702" width="9.25" bestFit="1" customWidth="1"/>
    <col min="6901" max="6901" width="9.625" bestFit="1" customWidth="1"/>
    <col min="6902" max="6902" width="14.375" bestFit="1" customWidth="1"/>
    <col min="6903" max="6903" width="10.25" bestFit="1" customWidth="1"/>
    <col min="6904" max="6904" width="11" bestFit="1" customWidth="1"/>
    <col min="6905" max="6905" width="14.375" bestFit="1" customWidth="1"/>
    <col min="6906" max="6906" width="10.25" bestFit="1" customWidth="1"/>
    <col min="6907" max="6907" width="11" bestFit="1" customWidth="1"/>
    <col min="6908" max="6908" width="17.125" customWidth="1"/>
    <col min="6911" max="6918" width="16.125" customWidth="1"/>
    <col min="6919" max="6919" width="9.25" customWidth="1"/>
    <col min="6920" max="6920" width="7.125" customWidth="1"/>
    <col min="6921" max="6921" width="11.125" customWidth="1"/>
    <col min="6922" max="6922" width="7.125" customWidth="1"/>
    <col min="6923" max="6923" width="11.125" bestFit="1" customWidth="1"/>
    <col min="6924" max="6924" width="7.125" customWidth="1"/>
    <col min="6925" max="6925" width="11.125" bestFit="1" customWidth="1"/>
    <col min="6926" max="6926" width="7.125" customWidth="1"/>
    <col min="6927" max="6927" width="11.125" customWidth="1"/>
    <col min="6928" max="6928" width="7.125" customWidth="1"/>
    <col min="6929" max="6929" width="11.125" bestFit="1" customWidth="1"/>
    <col min="6930" max="6930" width="7.125" customWidth="1"/>
    <col min="6931" max="6931" width="11.125" bestFit="1" customWidth="1"/>
    <col min="6932" max="6932" width="9.25" customWidth="1"/>
    <col min="6933" max="6933" width="7.125" customWidth="1"/>
    <col min="6934" max="6934" width="11.125" customWidth="1"/>
    <col min="6935" max="6935" width="11.125" bestFit="1" customWidth="1"/>
    <col min="6936" max="6936" width="7.125" customWidth="1"/>
    <col min="6937" max="6937" width="11.125" bestFit="1" customWidth="1"/>
    <col min="6938" max="6938" width="11.125" customWidth="1"/>
    <col min="6939" max="6939" width="7.125" customWidth="1"/>
    <col min="6940" max="6941" width="11.125" bestFit="1" customWidth="1"/>
    <col min="6942" max="6942" width="7.125" customWidth="1"/>
    <col min="6943" max="6944" width="11.125" bestFit="1" customWidth="1"/>
    <col min="6945" max="6945" width="9.25" customWidth="1"/>
    <col min="6946" max="6946" width="7.125" customWidth="1"/>
    <col min="6947" max="6949" width="11.125" bestFit="1" customWidth="1"/>
    <col min="6950" max="6950" width="7.125" customWidth="1"/>
    <col min="6951" max="6953" width="11.125" bestFit="1" customWidth="1"/>
    <col min="6954" max="6954" width="7.125" customWidth="1"/>
    <col min="6955" max="6957" width="11.125" bestFit="1" customWidth="1"/>
    <col min="6958" max="6958" width="9.25" bestFit="1" customWidth="1"/>
    <col min="7157" max="7157" width="9.625" bestFit="1" customWidth="1"/>
    <col min="7158" max="7158" width="14.375" bestFit="1" customWidth="1"/>
    <col min="7159" max="7159" width="10.25" bestFit="1" customWidth="1"/>
    <col min="7160" max="7160" width="11" bestFit="1" customWidth="1"/>
    <col min="7161" max="7161" width="14.375" bestFit="1" customWidth="1"/>
    <col min="7162" max="7162" width="10.25" bestFit="1" customWidth="1"/>
    <col min="7163" max="7163" width="11" bestFit="1" customWidth="1"/>
    <col min="7164" max="7164" width="17.125" customWidth="1"/>
    <col min="7167" max="7174" width="16.125" customWidth="1"/>
    <col min="7175" max="7175" width="9.25" customWidth="1"/>
    <col min="7176" max="7176" width="7.125" customWidth="1"/>
    <col min="7177" max="7177" width="11.125" customWidth="1"/>
    <col min="7178" max="7178" width="7.125" customWidth="1"/>
    <col min="7179" max="7179" width="11.125" bestFit="1" customWidth="1"/>
    <col min="7180" max="7180" width="7.125" customWidth="1"/>
    <col min="7181" max="7181" width="11.125" bestFit="1" customWidth="1"/>
    <col min="7182" max="7182" width="7.125" customWidth="1"/>
    <col min="7183" max="7183" width="11.125" customWidth="1"/>
    <col min="7184" max="7184" width="7.125" customWidth="1"/>
    <col min="7185" max="7185" width="11.125" bestFit="1" customWidth="1"/>
    <col min="7186" max="7186" width="7.125" customWidth="1"/>
    <col min="7187" max="7187" width="11.125" bestFit="1" customWidth="1"/>
    <col min="7188" max="7188" width="9.25" customWidth="1"/>
    <col min="7189" max="7189" width="7.125" customWidth="1"/>
    <col min="7190" max="7190" width="11.125" customWidth="1"/>
    <col min="7191" max="7191" width="11.125" bestFit="1" customWidth="1"/>
    <col min="7192" max="7192" width="7.125" customWidth="1"/>
    <col min="7193" max="7193" width="11.125" bestFit="1" customWidth="1"/>
    <col min="7194" max="7194" width="11.125" customWidth="1"/>
    <col min="7195" max="7195" width="7.125" customWidth="1"/>
    <col min="7196" max="7197" width="11.125" bestFit="1" customWidth="1"/>
    <col min="7198" max="7198" width="7.125" customWidth="1"/>
    <col min="7199" max="7200" width="11.125" bestFit="1" customWidth="1"/>
    <col min="7201" max="7201" width="9.25" customWidth="1"/>
    <col min="7202" max="7202" width="7.125" customWidth="1"/>
    <col min="7203" max="7205" width="11.125" bestFit="1" customWidth="1"/>
    <col min="7206" max="7206" width="7.125" customWidth="1"/>
    <col min="7207" max="7209" width="11.125" bestFit="1" customWidth="1"/>
    <col min="7210" max="7210" width="7.125" customWidth="1"/>
    <col min="7211" max="7213" width="11.125" bestFit="1" customWidth="1"/>
    <col min="7214" max="7214" width="9.25" bestFit="1" customWidth="1"/>
    <col min="7413" max="7413" width="9.625" bestFit="1" customWidth="1"/>
    <col min="7414" max="7414" width="14.375" bestFit="1" customWidth="1"/>
    <col min="7415" max="7415" width="10.25" bestFit="1" customWidth="1"/>
    <col min="7416" max="7416" width="11" bestFit="1" customWidth="1"/>
    <col min="7417" max="7417" width="14.375" bestFit="1" customWidth="1"/>
    <col min="7418" max="7418" width="10.25" bestFit="1" customWidth="1"/>
    <col min="7419" max="7419" width="11" bestFit="1" customWidth="1"/>
    <col min="7420" max="7420" width="17.125" customWidth="1"/>
    <col min="7423" max="7430" width="16.125" customWidth="1"/>
    <col min="7431" max="7431" width="9.25" customWidth="1"/>
    <col min="7432" max="7432" width="7.125" customWidth="1"/>
    <col min="7433" max="7433" width="11.125" customWidth="1"/>
    <col min="7434" max="7434" width="7.125" customWidth="1"/>
    <col min="7435" max="7435" width="11.125" bestFit="1" customWidth="1"/>
    <col min="7436" max="7436" width="7.125" customWidth="1"/>
    <col min="7437" max="7437" width="11.125" bestFit="1" customWidth="1"/>
    <col min="7438" max="7438" width="7.125" customWidth="1"/>
    <col min="7439" max="7439" width="11.125" customWidth="1"/>
    <col min="7440" max="7440" width="7.125" customWidth="1"/>
    <col min="7441" max="7441" width="11.125" bestFit="1" customWidth="1"/>
    <col min="7442" max="7442" width="7.125" customWidth="1"/>
    <col min="7443" max="7443" width="11.125" bestFit="1" customWidth="1"/>
    <col min="7444" max="7444" width="9.25" customWidth="1"/>
    <col min="7445" max="7445" width="7.125" customWidth="1"/>
    <col min="7446" max="7446" width="11.125" customWidth="1"/>
    <col min="7447" max="7447" width="11.125" bestFit="1" customWidth="1"/>
    <col min="7448" max="7448" width="7.125" customWidth="1"/>
    <col min="7449" max="7449" width="11.125" bestFit="1" customWidth="1"/>
    <col min="7450" max="7450" width="11.125" customWidth="1"/>
    <col min="7451" max="7451" width="7.125" customWidth="1"/>
    <col min="7452" max="7453" width="11.125" bestFit="1" customWidth="1"/>
    <col min="7454" max="7454" width="7.125" customWidth="1"/>
    <col min="7455" max="7456" width="11.125" bestFit="1" customWidth="1"/>
    <col min="7457" max="7457" width="9.25" customWidth="1"/>
    <col min="7458" max="7458" width="7.125" customWidth="1"/>
    <col min="7459" max="7461" width="11.125" bestFit="1" customWidth="1"/>
    <col min="7462" max="7462" width="7.125" customWidth="1"/>
    <col min="7463" max="7465" width="11.125" bestFit="1" customWidth="1"/>
    <col min="7466" max="7466" width="7.125" customWidth="1"/>
    <col min="7467" max="7469" width="11.125" bestFit="1" customWidth="1"/>
    <col min="7470" max="7470" width="9.25" bestFit="1" customWidth="1"/>
    <col min="7669" max="7669" width="9.625" bestFit="1" customWidth="1"/>
    <col min="7670" max="7670" width="14.375" bestFit="1" customWidth="1"/>
    <col min="7671" max="7671" width="10.25" bestFit="1" customWidth="1"/>
    <col min="7672" max="7672" width="11" bestFit="1" customWidth="1"/>
    <col min="7673" max="7673" width="14.375" bestFit="1" customWidth="1"/>
    <col min="7674" max="7674" width="10.25" bestFit="1" customWidth="1"/>
    <col min="7675" max="7675" width="11" bestFit="1" customWidth="1"/>
    <col min="7676" max="7676" width="17.125" customWidth="1"/>
    <col min="7679" max="7686" width="16.125" customWidth="1"/>
    <col min="7687" max="7687" width="9.25" customWidth="1"/>
    <col min="7688" max="7688" width="7.125" customWidth="1"/>
    <col min="7689" max="7689" width="11.125" customWidth="1"/>
    <col min="7690" max="7690" width="7.125" customWidth="1"/>
    <col min="7691" max="7691" width="11.125" bestFit="1" customWidth="1"/>
    <col min="7692" max="7692" width="7.125" customWidth="1"/>
    <col min="7693" max="7693" width="11.125" bestFit="1" customWidth="1"/>
    <col min="7694" max="7694" width="7.125" customWidth="1"/>
    <col min="7695" max="7695" width="11.125" customWidth="1"/>
    <col min="7696" max="7696" width="7.125" customWidth="1"/>
    <col min="7697" max="7697" width="11.125" bestFit="1" customWidth="1"/>
    <col min="7698" max="7698" width="7.125" customWidth="1"/>
    <col min="7699" max="7699" width="11.125" bestFit="1" customWidth="1"/>
    <col min="7700" max="7700" width="9.25" customWidth="1"/>
    <col min="7701" max="7701" width="7.125" customWidth="1"/>
    <col min="7702" max="7702" width="11.125" customWidth="1"/>
    <col min="7703" max="7703" width="11.125" bestFit="1" customWidth="1"/>
    <col min="7704" max="7704" width="7.125" customWidth="1"/>
    <col min="7705" max="7705" width="11.125" bestFit="1" customWidth="1"/>
    <col min="7706" max="7706" width="11.125" customWidth="1"/>
    <col min="7707" max="7707" width="7.125" customWidth="1"/>
    <col min="7708" max="7709" width="11.125" bestFit="1" customWidth="1"/>
    <col min="7710" max="7710" width="7.125" customWidth="1"/>
    <col min="7711" max="7712" width="11.125" bestFit="1" customWidth="1"/>
    <col min="7713" max="7713" width="9.25" customWidth="1"/>
    <col min="7714" max="7714" width="7.125" customWidth="1"/>
    <col min="7715" max="7717" width="11.125" bestFit="1" customWidth="1"/>
    <col min="7718" max="7718" width="7.125" customWidth="1"/>
    <col min="7719" max="7721" width="11.125" bestFit="1" customWidth="1"/>
    <col min="7722" max="7722" width="7.125" customWidth="1"/>
    <col min="7723" max="7725" width="11.125" bestFit="1" customWidth="1"/>
    <col min="7726" max="7726" width="9.25" bestFit="1" customWidth="1"/>
    <col min="7925" max="7925" width="9.625" bestFit="1" customWidth="1"/>
    <col min="7926" max="7926" width="14.375" bestFit="1" customWidth="1"/>
    <col min="7927" max="7927" width="10.25" bestFit="1" customWidth="1"/>
    <col min="7928" max="7928" width="11" bestFit="1" customWidth="1"/>
    <col min="7929" max="7929" width="14.375" bestFit="1" customWidth="1"/>
    <col min="7930" max="7930" width="10.25" bestFit="1" customWidth="1"/>
    <col min="7931" max="7931" width="11" bestFit="1" customWidth="1"/>
    <col min="7932" max="7932" width="17.125" customWidth="1"/>
    <col min="7935" max="7942" width="16.125" customWidth="1"/>
    <col min="7943" max="7943" width="9.25" customWidth="1"/>
    <col min="7944" max="7944" width="7.125" customWidth="1"/>
    <col min="7945" max="7945" width="11.125" customWidth="1"/>
    <col min="7946" max="7946" width="7.125" customWidth="1"/>
    <col min="7947" max="7947" width="11.125" bestFit="1" customWidth="1"/>
    <col min="7948" max="7948" width="7.125" customWidth="1"/>
    <col min="7949" max="7949" width="11.125" bestFit="1" customWidth="1"/>
    <col min="7950" max="7950" width="7.125" customWidth="1"/>
    <col min="7951" max="7951" width="11.125" customWidth="1"/>
    <col min="7952" max="7952" width="7.125" customWidth="1"/>
    <col min="7953" max="7953" width="11.125" bestFit="1" customWidth="1"/>
    <col min="7954" max="7954" width="7.125" customWidth="1"/>
    <col min="7955" max="7955" width="11.125" bestFit="1" customWidth="1"/>
    <col min="7956" max="7956" width="9.25" customWidth="1"/>
    <col min="7957" max="7957" width="7.125" customWidth="1"/>
    <col min="7958" max="7958" width="11.125" customWidth="1"/>
    <col min="7959" max="7959" width="11.125" bestFit="1" customWidth="1"/>
    <col min="7960" max="7960" width="7.125" customWidth="1"/>
    <col min="7961" max="7961" width="11.125" bestFit="1" customWidth="1"/>
    <col min="7962" max="7962" width="11.125" customWidth="1"/>
    <col min="7963" max="7963" width="7.125" customWidth="1"/>
    <col min="7964" max="7965" width="11.125" bestFit="1" customWidth="1"/>
    <col min="7966" max="7966" width="7.125" customWidth="1"/>
    <col min="7967" max="7968" width="11.125" bestFit="1" customWidth="1"/>
    <col min="7969" max="7969" width="9.25" customWidth="1"/>
    <col min="7970" max="7970" width="7.125" customWidth="1"/>
    <col min="7971" max="7973" width="11.125" bestFit="1" customWidth="1"/>
    <col min="7974" max="7974" width="7.125" customWidth="1"/>
    <col min="7975" max="7977" width="11.125" bestFit="1" customWidth="1"/>
    <col min="7978" max="7978" width="7.125" customWidth="1"/>
    <col min="7979" max="7981" width="11.125" bestFit="1" customWidth="1"/>
    <col min="7982" max="7982" width="9.25" bestFit="1" customWidth="1"/>
    <col min="8181" max="8181" width="9.625" bestFit="1" customWidth="1"/>
    <col min="8182" max="8182" width="14.375" bestFit="1" customWidth="1"/>
    <col min="8183" max="8183" width="10.25" bestFit="1" customWidth="1"/>
    <col min="8184" max="8184" width="11" bestFit="1" customWidth="1"/>
    <col min="8185" max="8185" width="14.375" bestFit="1" customWidth="1"/>
    <col min="8186" max="8186" width="10.25" bestFit="1" customWidth="1"/>
    <col min="8187" max="8187" width="11" bestFit="1" customWidth="1"/>
    <col min="8188" max="8188" width="17.125" customWidth="1"/>
    <col min="8191" max="8198" width="16.125" customWidth="1"/>
    <col min="8199" max="8199" width="9.25" customWidth="1"/>
    <col min="8200" max="8200" width="7.125" customWidth="1"/>
    <col min="8201" max="8201" width="11.125" customWidth="1"/>
    <col min="8202" max="8202" width="7.125" customWidth="1"/>
    <col min="8203" max="8203" width="11.125" bestFit="1" customWidth="1"/>
    <col min="8204" max="8204" width="7.125" customWidth="1"/>
    <col min="8205" max="8205" width="11.125" bestFit="1" customWidth="1"/>
    <col min="8206" max="8206" width="7.125" customWidth="1"/>
    <col min="8207" max="8207" width="11.125" customWidth="1"/>
    <col min="8208" max="8208" width="7.125" customWidth="1"/>
    <col min="8209" max="8209" width="11.125" bestFit="1" customWidth="1"/>
    <col min="8210" max="8210" width="7.125" customWidth="1"/>
    <col min="8211" max="8211" width="11.125" bestFit="1" customWidth="1"/>
    <col min="8212" max="8212" width="9.25" customWidth="1"/>
    <col min="8213" max="8213" width="7.125" customWidth="1"/>
    <col min="8214" max="8214" width="11.125" customWidth="1"/>
    <col min="8215" max="8215" width="11.125" bestFit="1" customWidth="1"/>
    <col min="8216" max="8216" width="7.125" customWidth="1"/>
    <col min="8217" max="8217" width="11.125" bestFit="1" customWidth="1"/>
    <col min="8218" max="8218" width="11.125" customWidth="1"/>
    <col min="8219" max="8219" width="7.125" customWidth="1"/>
    <col min="8220" max="8221" width="11.125" bestFit="1" customWidth="1"/>
    <col min="8222" max="8222" width="7.125" customWidth="1"/>
    <col min="8223" max="8224" width="11.125" bestFit="1" customWidth="1"/>
    <col min="8225" max="8225" width="9.25" customWidth="1"/>
    <col min="8226" max="8226" width="7.125" customWidth="1"/>
    <col min="8227" max="8229" width="11.125" bestFit="1" customWidth="1"/>
    <col min="8230" max="8230" width="7.125" customWidth="1"/>
    <col min="8231" max="8233" width="11.125" bestFit="1" customWidth="1"/>
    <col min="8234" max="8234" width="7.125" customWidth="1"/>
    <col min="8235" max="8237" width="11.125" bestFit="1" customWidth="1"/>
    <col min="8238" max="8238" width="9.25" bestFit="1" customWidth="1"/>
    <col min="8437" max="8437" width="9.625" bestFit="1" customWidth="1"/>
    <col min="8438" max="8438" width="14.375" bestFit="1" customWidth="1"/>
    <col min="8439" max="8439" width="10.25" bestFit="1" customWidth="1"/>
    <col min="8440" max="8440" width="11" bestFit="1" customWidth="1"/>
    <col min="8441" max="8441" width="14.375" bestFit="1" customWidth="1"/>
    <col min="8442" max="8442" width="10.25" bestFit="1" customWidth="1"/>
    <col min="8443" max="8443" width="11" bestFit="1" customWidth="1"/>
    <col min="8444" max="8444" width="17.125" customWidth="1"/>
    <col min="8447" max="8454" width="16.125" customWidth="1"/>
    <col min="8455" max="8455" width="9.25" customWidth="1"/>
    <col min="8456" max="8456" width="7.125" customWidth="1"/>
    <col min="8457" max="8457" width="11.125" customWidth="1"/>
    <col min="8458" max="8458" width="7.125" customWidth="1"/>
    <col min="8459" max="8459" width="11.125" bestFit="1" customWidth="1"/>
    <col min="8460" max="8460" width="7.125" customWidth="1"/>
    <col min="8461" max="8461" width="11.125" bestFit="1" customWidth="1"/>
    <col min="8462" max="8462" width="7.125" customWidth="1"/>
    <col min="8463" max="8463" width="11.125" customWidth="1"/>
    <col min="8464" max="8464" width="7.125" customWidth="1"/>
    <col min="8465" max="8465" width="11.125" bestFit="1" customWidth="1"/>
    <col min="8466" max="8466" width="7.125" customWidth="1"/>
    <col min="8467" max="8467" width="11.125" bestFit="1" customWidth="1"/>
    <col min="8468" max="8468" width="9.25" customWidth="1"/>
    <col min="8469" max="8469" width="7.125" customWidth="1"/>
    <col min="8470" max="8470" width="11.125" customWidth="1"/>
    <col min="8471" max="8471" width="11.125" bestFit="1" customWidth="1"/>
    <col min="8472" max="8472" width="7.125" customWidth="1"/>
    <col min="8473" max="8473" width="11.125" bestFit="1" customWidth="1"/>
    <col min="8474" max="8474" width="11.125" customWidth="1"/>
    <col min="8475" max="8475" width="7.125" customWidth="1"/>
    <col min="8476" max="8477" width="11.125" bestFit="1" customWidth="1"/>
    <col min="8478" max="8478" width="7.125" customWidth="1"/>
    <col min="8479" max="8480" width="11.125" bestFit="1" customWidth="1"/>
    <col min="8481" max="8481" width="9.25" customWidth="1"/>
    <col min="8482" max="8482" width="7.125" customWidth="1"/>
    <col min="8483" max="8485" width="11.125" bestFit="1" customWidth="1"/>
    <col min="8486" max="8486" width="7.125" customWidth="1"/>
    <col min="8487" max="8489" width="11.125" bestFit="1" customWidth="1"/>
    <col min="8490" max="8490" width="7.125" customWidth="1"/>
    <col min="8491" max="8493" width="11.125" bestFit="1" customWidth="1"/>
    <col min="8494" max="8494" width="9.25" bestFit="1" customWidth="1"/>
    <col min="8693" max="8693" width="9.625" bestFit="1" customWidth="1"/>
    <col min="8694" max="8694" width="14.375" bestFit="1" customWidth="1"/>
    <col min="8695" max="8695" width="10.25" bestFit="1" customWidth="1"/>
    <col min="8696" max="8696" width="11" bestFit="1" customWidth="1"/>
    <col min="8697" max="8697" width="14.375" bestFit="1" customWidth="1"/>
    <col min="8698" max="8698" width="10.25" bestFit="1" customWidth="1"/>
    <col min="8699" max="8699" width="11" bestFit="1" customWidth="1"/>
    <col min="8700" max="8700" width="17.125" customWidth="1"/>
    <col min="8703" max="8710" width="16.125" customWidth="1"/>
    <col min="8711" max="8711" width="9.25" customWidth="1"/>
    <col min="8712" max="8712" width="7.125" customWidth="1"/>
    <col min="8713" max="8713" width="11.125" customWidth="1"/>
    <col min="8714" max="8714" width="7.125" customWidth="1"/>
    <col min="8715" max="8715" width="11.125" bestFit="1" customWidth="1"/>
    <col min="8716" max="8716" width="7.125" customWidth="1"/>
    <col min="8717" max="8717" width="11.125" bestFit="1" customWidth="1"/>
    <col min="8718" max="8718" width="7.125" customWidth="1"/>
    <col min="8719" max="8719" width="11.125" customWidth="1"/>
    <col min="8720" max="8720" width="7.125" customWidth="1"/>
    <col min="8721" max="8721" width="11.125" bestFit="1" customWidth="1"/>
    <col min="8722" max="8722" width="7.125" customWidth="1"/>
    <col min="8723" max="8723" width="11.125" bestFit="1" customWidth="1"/>
    <col min="8724" max="8724" width="9.25" customWidth="1"/>
    <col min="8725" max="8725" width="7.125" customWidth="1"/>
    <col min="8726" max="8726" width="11.125" customWidth="1"/>
    <col min="8727" max="8727" width="11.125" bestFit="1" customWidth="1"/>
    <col min="8728" max="8728" width="7.125" customWidth="1"/>
    <col min="8729" max="8729" width="11.125" bestFit="1" customWidth="1"/>
    <col min="8730" max="8730" width="11.125" customWidth="1"/>
    <col min="8731" max="8731" width="7.125" customWidth="1"/>
    <col min="8732" max="8733" width="11.125" bestFit="1" customWidth="1"/>
    <col min="8734" max="8734" width="7.125" customWidth="1"/>
    <col min="8735" max="8736" width="11.125" bestFit="1" customWidth="1"/>
    <col min="8737" max="8737" width="9.25" customWidth="1"/>
    <col min="8738" max="8738" width="7.125" customWidth="1"/>
    <col min="8739" max="8741" width="11.125" bestFit="1" customWidth="1"/>
    <col min="8742" max="8742" width="7.125" customWidth="1"/>
    <col min="8743" max="8745" width="11.125" bestFit="1" customWidth="1"/>
    <col min="8746" max="8746" width="7.125" customWidth="1"/>
    <col min="8747" max="8749" width="11.125" bestFit="1" customWidth="1"/>
    <col min="8750" max="8750" width="9.25" bestFit="1" customWidth="1"/>
    <col min="8949" max="8949" width="9.625" bestFit="1" customWidth="1"/>
    <col min="8950" max="8950" width="14.375" bestFit="1" customWidth="1"/>
    <col min="8951" max="8951" width="10.25" bestFit="1" customWidth="1"/>
    <col min="8952" max="8952" width="11" bestFit="1" customWidth="1"/>
    <col min="8953" max="8953" width="14.375" bestFit="1" customWidth="1"/>
    <col min="8954" max="8954" width="10.25" bestFit="1" customWidth="1"/>
    <col min="8955" max="8955" width="11" bestFit="1" customWidth="1"/>
    <col min="8956" max="8956" width="17.125" customWidth="1"/>
    <col min="8959" max="8966" width="16.125" customWidth="1"/>
    <col min="8967" max="8967" width="9.25" customWidth="1"/>
    <col min="8968" max="8968" width="7.125" customWidth="1"/>
    <col min="8969" max="8969" width="11.125" customWidth="1"/>
    <col min="8970" max="8970" width="7.125" customWidth="1"/>
    <col min="8971" max="8971" width="11.125" bestFit="1" customWidth="1"/>
    <col min="8972" max="8972" width="7.125" customWidth="1"/>
    <col min="8973" max="8973" width="11.125" bestFit="1" customWidth="1"/>
    <col min="8974" max="8974" width="7.125" customWidth="1"/>
    <col min="8975" max="8975" width="11.125" customWidth="1"/>
    <col min="8976" max="8976" width="7.125" customWidth="1"/>
    <col min="8977" max="8977" width="11.125" bestFit="1" customWidth="1"/>
    <col min="8978" max="8978" width="7.125" customWidth="1"/>
    <col min="8979" max="8979" width="11.125" bestFit="1" customWidth="1"/>
    <col min="8980" max="8980" width="9.25" customWidth="1"/>
    <col min="8981" max="8981" width="7.125" customWidth="1"/>
    <col min="8982" max="8982" width="11.125" customWidth="1"/>
    <col min="8983" max="8983" width="11.125" bestFit="1" customWidth="1"/>
    <col min="8984" max="8984" width="7.125" customWidth="1"/>
    <col min="8985" max="8985" width="11.125" bestFit="1" customWidth="1"/>
    <col min="8986" max="8986" width="11.125" customWidth="1"/>
    <col min="8987" max="8987" width="7.125" customWidth="1"/>
    <col min="8988" max="8989" width="11.125" bestFit="1" customWidth="1"/>
    <col min="8990" max="8990" width="7.125" customWidth="1"/>
    <col min="8991" max="8992" width="11.125" bestFit="1" customWidth="1"/>
    <col min="8993" max="8993" width="9.25" customWidth="1"/>
    <col min="8994" max="8994" width="7.125" customWidth="1"/>
    <col min="8995" max="8997" width="11.125" bestFit="1" customWidth="1"/>
    <col min="8998" max="8998" width="7.125" customWidth="1"/>
    <col min="8999" max="9001" width="11.125" bestFit="1" customWidth="1"/>
    <col min="9002" max="9002" width="7.125" customWidth="1"/>
    <col min="9003" max="9005" width="11.125" bestFit="1" customWidth="1"/>
    <col min="9006" max="9006" width="9.25" bestFit="1" customWidth="1"/>
    <col min="9205" max="9205" width="9.625" bestFit="1" customWidth="1"/>
    <col min="9206" max="9206" width="14.375" bestFit="1" customWidth="1"/>
    <col min="9207" max="9207" width="10.25" bestFit="1" customWidth="1"/>
    <col min="9208" max="9208" width="11" bestFit="1" customWidth="1"/>
    <col min="9209" max="9209" width="14.375" bestFit="1" customWidth="1"/>
    <col min="9210" max="9210" width="10.25" bestFit="1" customWidth="1"/>
    <col min="9211" max="9211" width="11" bestFit="1" customWidth="1"/>
    <col min="9212" max="9212" width="17.125" customWidth="1"/>
    <col min="9215" max="9222" width="16.125" customWidth="1"/>
    <col min="9223" max="9223" width="9.25" customWidth="1"/>
    <col min="9224" max="9224" width="7.125" customWidth="1"/>
    <col min="9225" max="9225" width="11.125" customWidth="1"/>
    <col min="9226" max="9226" width="7.125" customWidth="1"/>
    <col min="9227" max="9227" width="11.125" bestFit="1" customWidth="1"/>
    <col min="9228" max="9228" width="7.125" customWidth="1"/>
    <col min="9229" max="9229" width="11.125" bestFit="1" customWidth="1"/>
    <col min="9230" max="9230" width="7.125" customWidth="1"/>
    <col min="9231" max="9231" width="11.125" customWidth="1"/>
    <col min="9232" max="9232" width="7.125" customWidth="1"/>
    <col min="9233" max="9233" width="11.125" bestFit="1" customWidth="1"/>
    <col min="9234" max="9234" width="7.125" customWidth="1"/>
    <col min="9235" max="9235" width="11.125" bestFit="1" customWidth="1"/>
    <col min="9236" max="9236" width="9.25" customWidth="1"/>
    <col min="9237" max="9237" width="7.125" customWidth="1"/>
    <col min="9238" max="9238" width="11.125" customWidth="1"/>
    <col min="9239" max="9239" width="11.125" bestFit="1" customWidth="1"/>
    <col min="9240" max="9240" width="7.125" customWidth="1"/>
    <col min="9241" max="9241" width="11.125" bestFit="1" customWidth="1"/>
    <col min="9242" max="9242" width="11.125" customWidth="1"/>
    <col min="9243" max="9243" width="7.125" customWidth="1"/>
    <col min="9244" max="9245" width="11.125" bestFit="1" customWidth="1"/>
    <col min="9246" max="9246" width="7.125" customWidth="1"/>
    <col min="9247" max="9248" width="11.125" bestFit="1" customWidth="1"/>
    <col min="9249" max="9249" width="9.25" customWidth="1"/>
    <col min="9250" max="9250" width="7.125" customWidth="1"/>
    <col min="9251" max="9253" width="11.125" bestFit="1" customWidth="1"/>
    <col min="9254" max="9254" width="7.125" customWidth="1"/>
    <col min="9255" max="9257" width="11.125" bestFit="1" customWidth="1"/>
    <col min="9258" max="9258" width="7.125" customWidth="1"/>
    <col min="9259" max="9261" width="11.125" bestFit="1" customWidth="1"/>
    <col min="9262" max="9262" width="9.25" bestFit="1" customWidth="1"/>
    <col min="9461" max="9461" width="9.625" bestFit="1" customWidth="1"/>
    <col min="9462" max="9462" width="14.375" bestFit="1" customWidth="1"/>
    <col min="9463" max="9463" width="10.25" bestFit="1" customWidth="1"/>
    <col min="9464" max="9464" width="11" bestFit="1" customWidth="1"/>
    <col min="9465" max="9465" width="14.375" bestFit="1" customWidth="1"/>
    <col min="9466" max="9466" width="10.25" bestFit="1" customWidth="1"/>
    <col min="9467" max="9467" width="11" bestFit="1" customWidth="1"/>
    <col min="9468" max="9468" width="17.125" customWidth="1"/>
    <col min="9471" max="9478" width="16.125" customWidth="1"/>
    <col min="9479" max="9479" width="9.25" customWidth="1"/>
    <col min="9480" max="9480" width="7.125" customWidth="1"/>
    <col min="9481" max="9481" width="11.125" customWidth="1"/>
    <col min="9482" max="9482" width="7.125" customWidth="1"/>
    <col min="9483" max="9483" width="11.125" bestFit="1" customWidth="1"/>
    <col min="9484" max="9484" width="7.125" customWidth="1"/>
    <col min="9485" max="9485" width="11.125" bestFit="1" customWidth="1"/>
    <col min="9486" max="9486" width="7.125" customWidth="1"/>
    <col min="9487" max="9487" width="11.125" customWidth="1"/>
    <col min="9488" max="9488" width="7.125" customWidth="1"/>
    <col min="9489" max="9489" width="11.125" bestFit="1" customWidth="1"/>
    <col min="9490" max="9490" width="7.125" customWidth="1"/>
    <col min="9491" max="9491" width="11.125" bestFit="1" customWidth="1"/>
    <col min="9492" max="9492" width="9.25" customWidth="1"/>
    <col min="9493" max="9493" width="7.125" customWidth="1"/>
    <col min="9494" max="9494" width="11.125" customWidth="1"/>
    <col min="9495" max="9495" width="11.125" bestFit="1" customWidth="1"/>
    <col min="9496" max="9496" width="7.125" customWidth="1"/>
    <col min="9497" max="9497" width="11.125" bestFit="1" customWidth="1"/>
    <col min="9498" max="9498" width="11.125" customWidth="1"/>
    <col min="9499" max="9499" width="7.125" customWidth="1"/>
    <col min="9500" max="9501" width="11.125" bestFit="1" customWidth="1"/>
    <col min="9502" max="9502" width="7.125" customWidth="1"/>
    <col min="9503" max="9504" width="11.125" bestFit="1" customWidth="1"/>
    <col min="9505" max="9505" width="9.25" customWidth="1"/>
    <col min="9506" max="9506" width="7.125" customWidth="1"/>
    <col min="9507" max="9509" width="11.125" bestFit="1" customWidth="1"/>
    <col min="9510" max="9510" width="7.125" customWidth="1"/>
    <col min="9511" max="9513" width="11.125" bestFit="1" customWidth="1"/>
    <col min="9514" max="9514" width="7.125" customWidth="1"/>
    <col min="9515" max="9517" width="11.125" bestFit="1" customWidth="1"/>
    <col min="9518" max="9518" width="9.25" bestFit="1" customWidth="1"/>
    <col min="9717" max="9717" width="9.625" bestFit="1" customWidth="1"/>
    <col min="9718" max="9718" width="14.375" bestFit="1" customWidth="1"/>
    <col min="9719" max="9719" width="10.25" bestFit="1" customWidth="1"/>
    <col min="9720" max="9720" width="11" bestFit="1" customWidth="1"/>
    <col min="9721" max="9721" width="14.375" bestFit="1" customWidth="1"/>
    <col min="9722" max="9722" width="10.25" bestFit="1" customWidth="1"/>
    <col min="9723" max="9723" width="11" bestFit="1" customWidth="1"/>
    <col min="9724" max="9724" width="17.125" customWidth="1"/>
    <col min="9727" max="9734" width="16.125" customWidth="1"/>
    <col min="9735" max="9735" width="9.25" customWidth="1"/>
    <col min="9736" max="9736" width="7.125" customWidth="1"/>
    <col min="9737" max="9737" width="11.125" customWidth="1"/>
    <col min="9738" max="9738" width="7.125" customWidth="1"/>
    <col min="9739" max="9739" width="11.125" bestFit="1" customWidth="1"/>
    <col min="9740" max="9740" width="7.125" customWidth="1"/>
    <col min="9741" max="9741" width="11.125" bestFit="1" customWidth="1"/>
    <col min="9742" max="9742" width="7.125" customWidth="1"/>
    <col min="9743" max="9743" width="11.125" customWidth="1"/>
    <col min="9744" max="9744" width="7.125" customWidth="1"/>
    <col min="9745" max="9745" width="11.125" bestFit="1" customWidth="1"/>
    <col min="9746" max="9746" width="7.125" customWidth="1"/>
    <col min="9747" max="9747" width="11.125" bestFit="1" customWidth="1"/>
    <col min="9748" max="9748" width="9.25" customWidth="1"/>
    <col min="9749" max="9749" width="7.125" customWidth="1"/>
    <col min="9750" max="9750" width="11.125" customWidth="1"/>
    <col min="9751" max="9751" width="11.125" bestFit="1" customWidth="1"/>
    <col min="9752" max="9752" width="7.125" customWidth="1"/>
    <col min="9753" max="9753" width="11.125" bestFit="1" customWidth="1"/>
    <col min="9754" max="9754" width="11.125" customWidth="1"/>
    <col min="9755" max="9755" width="7.125" customWidth="1"/>
    <col min="9756" max="9757" width="11.125" bestFit="1" customWidth="1"/>
    <col min="9758" max="9758" width="7.125" customWidth="1"/>
    <col min="9759" max="9760" width="11.125" bestFit="1" customWidth="1"/>
    <col min="9761" max="9761" width="9.25" customWidth="1"/>
    <col min="9762" max="9762" width="7.125" customWidth="1"/>
    <col min="9763" max="9765" width="11.125" bestFit="1" customWidth="1"/>
    <col min="9766" max="9766" width="7.125" customWidth="1"/>
    <col min="9767" max="9769" width="11.125" bestFit="1" customWidth="1"/>
    <col min="9770" max="9770" width="7.125" customWidth="1"/>
    <col min="9771" max="9773" width="11.125" bestFit="1" customWidth="1"/>
    <col min="9774" max="9774" width="9.25" bestFit="1" customWidth="1"/>
    <col min="9973" max="9973" width="9.625" bestFit="1" customWidth="1"/>
    <col min="9974" max="9974" width="14.375" bestFit="1" customWidth="1"/>
    <col min="9975" max="9975" width="10.25" bestFit="1" customWidth="1"/>
    <col min="9976" max="9976" width="11" bestFit="1" customWidth="1"/>
    <col min="9977" max="9977" width="14.375" bestFit="1" customWidth="1"/>
    <col min="9978" max="9978" width="10.25" bestFit="1" customWidth="1"/>
    <col min="9979" max="9979" width="11" bestFit="1" customWidth="1"/>
    <col min="9980" max="9980" width="17.125" customWidth="1"/>
    <col min="9983" max="9990" width="16.125" customWidth="1"/>
    <col min="9991" max="9991" width="9.25" customWidth="1"/>
    <col min="9992" max="9992" width="7.125" customWidth="1"/>
    <col min="9993" max="9993" width="11.125" customWidth="1"/>
    <col min="9994" max="9994" width="7.125" customWidth="1"/>
    <col min="9995" max="9995" width="11.125" bestFit="1" customWidth="1"/>
    <col min="9996" max="9996" width="7.125" customWidth="1"/>
    <col min="9997" max="9997" width="11.125" bestFit="1" customWidth="1"/>
    <col min="9998" max="9998" width="7.125" customWidth="1"/>
    <col min="9999" max="9999" width="11.125" customWidth="1"/>
    <col min="10000" max="10000" width="7.125" customWidth="1"/>
    <col min="10001" max="10001" width="11.125" bestFit="1" customWidth="1"/>
    <col min="10002" max="10002" width="7.125" customWidth="1"/>
    <col min="10003" max="10003" width="11.125" bestFit="1" customWidth="1"/>
    <col min="10004" max="10004" width="9.25" customWidth="1"/>
    <col min="10005" max="10005" width="7.125" customWidth="1"/>
    <col min="10006" max="10006" width="11.125" customWidth="1"/>
    <col min="10007" max="10007" width="11.125" bestFit="1" customWidth="1"/>
    <col min="10008" max="10008" width="7.125" customWidth="1"/>
    <col min="10009" max="10009" width="11.125" bestFit="1" customWidth="1"/>
    <col min="10010" max="10010" width="11.125" customWidth="1"/>
    <col min="10011" max="10011" width="7.125" customWidth="1"/>
    <col min="10012" max="10013" width="11.125" bestFit="1" customWidth="1"/>
    <col min="10014" max="10014" width="7.125" customWidth="1"/>
    <col min="10015" max="10016" width="11.125" bestFit="1" customWidth="1"/>
    <col min="10017" max="10017" width="9.25" customWidth="1"/>
    <col min="10018" max="10018" width="7.125" customWidth="1"/>
    <col min="10019" max="10021" width="11.125" bestFit="1" customWidth="1"/>
    <col min="10022" max="10022" width="7.125" customWidth="1"/>
    <col min="10023" max="10025" width="11.125" bestFit="1" customWidth="1"/>
    <col min="10026" max="10026" width="7.125" customWidth="1"/>
    <col min="10027" max="10029" width="11.125" bestFit="1" customWidth="1"/>
    <col min="10030" max="10030" width="9.25" bestFit="1" customWidth="1"/>
    <col min="10229" max="10229" width="9.625" bestFit="1" customWidth="1"/>
    <col min="10230" max="10230" width="14.375" bestFit="1" customWidth="1"/>
    <col min="10231" max="10231" width="10.25" bestFit="1" customWidth="1"/>
    <col min="10232" max="10232" width="11" bestFit="1" customWidth="1"/>
    <col min="10233" max="10233" width="14.375" bestFit="1" customWidth="1"/>
    <col min="10234" max="10234" width="10.25" bestFit="1" customWidth="1"/>
    <col min="10235" max="10235" width="11" bestFit="1" customWidth="1"/>
    <col min="10236" max="10236" width="17.125" customWidth="1"/>
    <col min="10239" max="10246" width="16.125" customWidth="1"/>
    <col min="10247" max="10247" width="9.25" customWidth="1"/>
    <col min="10248" max="10248" width="7.125" customWidth="1"/>
    <col min="10249" max="10249" width="11.125" customWidth="1"/>
    <col min="10250" max="10250" width="7.125" customWidth="1"/>
    <col min="10251" max="10251" width="11.125" bestFit="1" customWidth="1"/>
    <col min="10252" max="10252" width="7.125" customWidth="1"/>
    <col min="10253" max="10253" width="11.125" bestFit="1" customWidth="1"/>
    <col min="10254" max="10254" width="7.125" customWidth="1"/>
    <col min="10255" max="10255" width="11.125" customWidth="1"/>
    <col min="10256" max="10256" width="7.125" customWidth="1"/>
    <col min="10257" max="10257" width="11.125" bestFit="1" customWidth="1"/>
    <col min="10258" max="10258" width="7.125" customWidth="1"/>
    <col min="10259" max="10259" width="11.125" bestFit="1" customWidth="1"/>
    <col min="10260" max="10260" width="9.25" customWidth="1"/>
    <col min="10261" max="10261" width="7.125" customWidth="1"/>
    <col min="10262" max="10262" width="11.125" customWidth="1"/>
    <col min="10263" max="10263" width="11.125" bestFit="1" customWidth="1"/>
    <col min="10264" max="10264" width="7.125" customWidth="1"/>
    <col min="10265" max="10265" width="11.125" bestFit="1" customWidth="1"/>
    <col min="10266" max="10266" width="11.125" customWidth="1"/>
    <col min="10267" max="10267" width="7.125" customWidth="1"/>
    <col min="10268" max="10269" width="11.125" bestFit="1" customWidth="1"/>
    <col min="10270" max="10270" width="7.125" customWidth="1"/>
    <col min="10271" max="10272" width="11.125" bestFit="1" customWidth="1"/>
    <col min="10273" max="10273" width="9.25" customWidth="1"/>
    <col min="10274" max="10274" width="7.125" customWidth="1"/>
    <col min="10275" max="10277" width="11.125" bestFit="1" customWidth="1"/>
    <col min="10278" max="10278" width="7.125" customWidth="1"/>
    <col min="10279" max="10281" width="11.125" bestFit="1" customWidth="1"/>
    <col min="10282" max="10282" width="7.125" customWidth="1"/>
    <col min="10283" max="10285" width="11.125" bestFit="1" customWidth="1"/>
    <col min="10286" max="10286" width="9.25" bestFit="1" customWidth="1"/>
    <col min="10485" max="10485" width="9.625" bestFit="1" customWidth="1"/>
    <col min="10486" max="10486" width="14.375" bestFit="1" customWidth="1"/>
    <col min="10487" max="10487" width="10.25" bestFit="1" customWidth="1"/>
    <col min="10488" max="10488" width="11" bestFit="1" customWidth="1"/>
    <col min="10489" max="10489" width="14.375" bestFit="1" customWidth="1"/>
    <col min="10490" max="10490" width="10.25" bestFit="1" customWidth="1"/>
    <col min="10491" max="10491" width="11" bestFit="1" customWidth="1"/>
    <col min="10492" max="10492" width="17.125" customWidth="1"/>
    <col min="10495" max="10502" width="16.125" customWidth="1"/>
    <col min="10503" max="10503" width="9.25" customWidth="1"/>
    <col min="10504" max="10504" width="7.125" customWidth="1"/>
    <col min="10505" max="10505" width="11.125" customWidth="1"/>
    <col min="10506" max="10506" width="7.125" customWidth="1"/>
    <col min="10507" max="10507" width="11.125" bestFit="1" customWidth="1"/>
    <col min="10508" max="10508" width="7.125" customWidth="1"/>
    <col min="10509" max="10509" width="11.125" bestFit="1" customWidth="1"/>
    <col min="10510" max="10510" width="7.125" customWidth="1"/>
    <col min="10511" max="10511" width="11.125" customWidth="1"/>
    <col min="10512" max="10512" width="7.125" customWidth="1"/>
    <col min="10513" max="10513" width="11.125" bestFit="1" customWidth="1"/>
    <col min="10514" max="10514" width="7.125" customWidth="1"/>
    <col min="10515" max="10515" width="11.125" bestFit="1" customWidth="1"/>
    <col min="10516" max="10516" width="9.25" customWidth="1"/>
    <col min="10517" max="10517" width="7.125" customWidth="1"/>
    <col min="10518" max="10518" width="11.125" customWidth="1"/>
    <col min="10519" max="10519" width="11.125" bestFit="1" customWidth="1"/>
    <col min="10520" max="10520" width="7.125" customWidth="1"/>
    <col min="10521" max="10521" width="11.125" bestFit="1" customWidth="1"/>
    <col min="10522" max="10522" width="11.125" customWidth="1"/>
    <col min="10523" max="10523" width="7.125" customWidth="1"/>
    <col min="10524" max="10525" width="11.125" bestFit="1" customWidth="1"/>
    <col min="10526" max="10526" width="7.125" customWidth="1"/>
    <col min="10527" max="10528" width="11.125" bestFit="1" customWidth="1"/>
    <col min="10529" max="10529" width="9.25" customWidth="1"/>
    <col min="10530" max="10530" width="7.125" customWidth="1"/>
    <col min="10531" max="10533" width="11.125" bestFit="1" customWidth="1"/>
    <col min="10534" max="10534" width="7.125" customWidth="1"/>
    <col min="10535" max="10537" width="11.125" bestFit="1" customWidth="1"/>
    <col min="10538" max="10538" width="7.125" customWidth="1"/>
    <col min="10539" max="10541" width="11.125" bestFit="1" customWidth="1"/>
    <col min="10542" max="10542" width="9.25" bestFit="1" customWidth="1"/>
    <col min="10741" max="10741" width="9.625" bestFit="1" customWidth="1"/>
    <col min="10742" max="10742" width="14.375" bestFit="1" customWidth="1"/>
    <col min="10743" max="10743" width="10.25" bestFit="1" customWidth="1"/>
    <col min="10744" max="10744" width="11" bestFit="1" customWidth="1"/>
    <col min="10745" max="10745" width="14.375" bestFit="1" customWidth="1"/>
    <col min="10746" max="10746" width="10.25" bestFit="1" customWidth="1"/>
    <col min="10747" max="10747" width="11" bestFit="1" customWidth="1"/>
    <col min="10748" max="10748" width="17.125" customWidth="1"/>
    <col min="10751" max="10758" width="16.125" customWidth="1"/>
    <col min="10759" max="10759" width="9.25" customWidth="1"/>
    <col min="10760" max="10760" width="7.125" customWidth="1"/>
    <col min="10761" max="10761" width="11.125" customWidth="1"/>
    <col min="10762" max="10762" width="7.125" customWidth="1"/>
    <col min="10763" max="10763" width="11.125" bestFit="1" customWidth="1"/>
    <col min="10764" max="10764" width="7.125" customWidth="1"/>
    <col min="10765" max="10765" width="11.125" bestFit="1" customWidth="1"/>
    <col min="10766" max="10766" width="7.125" customWidth="1"/>
    <col min="10767" max="10767" width="11.125" customWidth="1"/>
    <col min="10768" max="10768" width="7.125" customWidth="1"/>
    <col min="10769" max="10769" width="11.125" bestFit="1" customWidth="1"/>
    <col min="10770" max="10770" width="7.125" customWidth="1"/>
    <col min="10771" max="10771" width="11.125" bestFit="1" customWidth="1"/>
    <col min="10772" max="10772" width="9.25" customWidth="1"/>
    <col min="10773" max="10773" width="7.125" customWidth="1"/>
    <col min="10774" max="10774" width="11.125" customWidth="1"/>
    <col min="10775" max="10775" width="11.125" bestFit="1" customWidth="1"/>
    <col min="10776" max="10776" width="7.125" customWidth="1"/>
    <col min="10777" max="10777" width="11.125" bestFit="1" customWidth="1"/>
    <col min="10778" max="10778" width="11.125" customWidth="1"/>
    <col min="10779" max="10779" width="7.125" customWidth="1"/>
    <col min="10780" max="10781" width="11.125" bestFit="1" customWidth="1"/>
    <col min="10782" max="10782" width="7.125" customWidth="1"/>
    <col min="10783" max="10784" width="11.125" bestFit="1" customWidth="1"/>
    <col min="10785" max="10785" width="9.25" customWidth="1"/>
    <col min="10786" max="10786" width="7.125" customWidth="1"/>
    <col min="10787" max="10789" width="11.125" bestFit="1" customWidth="1"/>
    <col min="10790" max="10790" width="7.125" customWidth="1"/>
    <col min="10791" max="10793" width="11.125" bestFit="1" customWidth="1"/>
    <col min="10794" max="10794" width="7.125" customWidth="1"/>
    <col min="10795" max="10797" width="11.125" bestFit="1" customWidth="1"/>
    <col min="10798" max="10798" width="9.25" bestFit="1" customWidth="1"/>
    <col min="10997" max="10997" width="9.625" bestFit="1" customWidth="1"/>
    <col min="10998" max="10998" width="14.375" bestFit="1" customWidth="1"/>
    <col min="10999" max="10999" width="10.25" bestFit="1" customWidth="1"/>
    <col min="11000" max="11000" width="11" bestFit="1" customWidth="1"/>
    <col min="11001" max="11001" width="14.375" bestFit="1" customWidth="1"/>
    <col min="11002" max="11002" width="10.25" bestFit="1" customWidth="1"/>
    <col min="11003" max="11003" width="11" bestFit="1" customWidth="1"/>
    <col min="11004" max="11004" width="17.125" customWidth="1"/>
    <col min="11007" max="11014" width="16.125" customWidth="1"/>
    <col min="11015" max="11015" width="9.25" customWidth="1"/>
    <col min="11016" max="11016" width="7.125" customWidth="1"/>
    <col min="11017" max="11017" width="11.125" customWidth="1"/>
    <col min="11018" max="11018" width="7.125" customWidth="1"/>
    <col min="11019" max="11019" width="11.125" bestFit="1" customWidth="1"/>
    <col min="11020" max="11020" width="7.125" customWidth="1"/>
    <col min="11021" max="11021" width="11.125" bestFit="1" customWidth="1"/>
    <col min="11022" max="11022" width="7.125" customWidth="1"/>
    <col min="11023" max="11023" width="11.125" customWidth="1"/>
    <col min="11024" max="11024" width="7.125" customWidth="1"/>
    <col min="11025" max="11025" width="11.125" bestFit="1" customWidth="1"/>
    <col min="11026" max="11026" width="7.125" customWidth="1"/>
    <col min="11027" max="11027" width="11.125" bestFit="1" customWidth="1"/>
    <col min="11028" max="11028" width="9.25" customWidth="1"/>
    <col min="11029" max="11029" width="7.125" customWidth="1"/>
    <col min="11030" max="11030" width="11.125" customWidth="1"/>
    <col min="11031" max="11031" width="11.125" bestFit="1" customWidth="1"/>
    <col min="11032" max="11032" width="7.125" customWidth="1"/>
    <col min="11033" max="11033" width="11.125" bestFit="1" customWidth="1"/>
    <col min="11034" max="11034" width="11.125" customWidth="1"/>
    <col min="11035" max="11035" width="7.125" customWidth="1"/>
    <col min="11036" max="11037" width="11.125" bestFit="1" customWidth="1"/>
    <col min="11038" max="11038" width="7.125" customWidth="1"/>
    <col min="11039" max="11040" width="11.125" bestFit="1" customWidth="1"/>
    <col min="11041" max="11041" width="9.25" customWidth="1"/>
    <col min="11042" max="11042" width="7.125" customWidth="1"/>
    <col min="11043" max="11045" width="11.125" bestFit="1" customWidth="1"/>
    <col min="11046" max="11046" width="7.125" customWidth="1"/>
    <col min="11047" max="11049" width="11.125" bestFit="1" customWidth="1"/>
    <col min="11050" max="11050" width="7.125" customWidth="1"/>
    <col min="11051" max="11053" width="11.125" bestFit="1" customWidth="1"/>
    <col min="11054" max="11054" width="9.25" bestFit="1" customWidth="1"/>
    <col min="11253" max="11253" width="9.625" bestFit="1" customWidth="1"/>
    <col min="11254" max="11254" width="14.375" bestFit="1" customWidth="1"/>
    <col min="11255" max="11255" width="10.25" bestFit="1" customWidth="1"/>
    <col min="11256" max="11256" width="11" bestFit="1" customWidth="1"/>
    <col min="11257" max="11257" width="14.375" bestFit="1" customWidth="1"/>
    <col min="11258" max="11258" width="10.25" bestFit="1" customWidth="1"/>
    <col min="11259" max="11259" width="11" bestFit="1" customWidth="1"/>
    <col min="11260" max="11260" width="17.125" customWidth="1"/>
    <col min="11263" max="11270" width="16.125" customWidth="1"/>
    <col min="11271" max="11271" width="9.25" customWidth="1"/>
    <col min="11272" max="11272" width="7.125" customWidth="1"/>
    <col min="11273" max="11273" width="11.125" customWidth="1"/>
    <col min="11274" max="11274" width="7.125" customWidth="1"/>
    <col min="11275" max="11275" width="11.125" bestFit="1" customWidth="1"/>
    <col min="11276" max="11276" width="7.125" customWidth="1"/>
    <col min="11277" max="11277" width="11.125" bestFit="1" customWidth="1"/>
    <col min="11278" max="11278" width="7.125" customWidth="1"/>
    <col min="11279" max="11279" width="11.125" customWidth="1"/>
    <col min="11280" max="11280" width="7.125" customWidth="1"/>
    <col min="11281" max="11281" width="11.125" bestFit="1" customWidth="1"/>
    <col min="11282" max="11282" width="7.125" customWidth="1"/>
    <col min="11283" max="11283" width="11.125" bestFit="1" customWidth="1"/>
    <col min="11284" max="11284" width="9.25" customWidth="1"/>
    <col min="11285" max="11285" width="7.125" customWidth="1"/>
    <col min="11286" max="11286" width="11.125" customWidth="1"/>
    <col min="11287" max="11287" width="11.125" bestFit="1" customWidth="1"/>
    <col min="11288" max="11288" width="7.125" customWidth="1"/>
    <col min="11289" max="11289" width="11.125" bestFit="1" customWidth="1"/>
    <col min="11290" max="11290" width="11.125" customWidth="1"/>
    <col min="11291" max="11291" width="7.125" customWidth="1"/>
    <col min="11292" max="11293" width="11.125" bestFit="1" customWidth="1"/>
    <col min="11294" max="11294" width="7.125" customWidth="1"/>
    <col min="11295" max="11296" width="11.125" bestFit="1" customWidth="1"/>
    <col min="11297" max="11297" width="9.25" customWidth="1"/>
    <col min="11298" max="11298" width="7.125" customWidth="1"/>
    <col min="11299" max="11301" width="11.125" bestFit="1" customWidth="1"/>
    <col min="11302" max="11302" width="7.125" customWidth="1"/>
    <col min="11303" max="11305" width="11.125" bestFit="1" customWidth="1"/>
    <col min="11306" max="11306" width="7.125" customWidth="1"/>
    <col min="11307" max="11309" width="11.125" bestFit="1" customWidth="1"/>
    <col min="11310" max="11310" width="9.25" bestFit="1" customWidth="1"/>
    <col min="11509" max="11509" width="9.625" bestFit="1" customWidth="1"/>
    <col min="11510" max="11510" width="14.375" bestFit="1" customWidth="1"/>
    <col min="11511" max="11511" width="10.25" bestFit="1" customWidth="1"/>
    <col min="11512" max="11512" width="11" bestFit="1" customWidth="1"/>
    <col min="11513" max="11513" width="14.375" bestFit="1" customWidth="1"/>
    <col min="11514" max="11514" width="10.25" bestFit="1" customWidth="1"/>
    <col min="11515" max="11515" width="11" bestFit="1" customWidth="1"/>
    <col min="11516" max="11516" width="17.125" customWidth="1"/>
    <col min="11519" max="11526" width="16.125" customWidth="1"/>
    <col min="11527" max="11527" width="9.25" customWidth="1"/>
    <col min="11528" max="11528" width="7.125" customWidth="1"/>
    <col min="11529" max="11529" width="11.125" customWidth="1"/>
    <col min="11530" max="11530" width="7.125" customWidth="1"/>
    <col min="11531" max="11531" width="11.125" bestFit="1" customWidth="1"/>
    <col min="11532" max="11532" width="7.125" customWidth="1"/>
    <col min="11533" max="11533" width="11.125" bestFit="1" customWidth="1"/>
    <col min="11534" max="11534" width="7.125" customWidth="1"/>
    <col min="11535" max="11535" width="11.125" customWidth="1"/>
    <col min="11536" max="11536" width="7.125" customWidth="1"/>
    <col min="11537" max="11537" width="11.125" bestFit="1" customWidth="1"/>
    <col min="11538" max="11538" width="7.125" customWidth="1"/>
    <col min="11539" max="11539" width="11.125" bestFit="1" customWidth="1"/>
    <col min="11540" max="11540" width="9.25" customWidth="1"/>
    <col min="11541" max="11541" width="7.125" customWidth="1"/>
    <col min="11542" max="11542" width="11.125" customWidth="1"/>
    <col min="11543" max="11543" width="11.125" bestFit="1" customWidth="1"/>
    <col min="11544" max="11544" width="7.125" customWidth="1"/>
    <col min="11545" max="11545" width="11.125" bestFit="1" customWidth="1"/>
    <col min="11546" max="11546" width="11.125" customWidth="1"/>
    <col min="11547" max="11547" width="7.125" customWidth="1"/>
    <col min="11548" max="11549" width="11.125" bestFit="1" customWidth="1"/>
    <col min="11550" max="11550" width="7.125" customWidth="1"/>
    <col min="11551" max="11552" width="11.125" bestFit="1" customWidth="1"/>
    <col min="11553" max="11553" width="9.25" customWidth="1"/>
    <col min="11554" max="11554" width="7.125" customWidth="1"/>
    <col min="11555" max="11557" width="11.125" bestFit="1" customWidth="1"/>
    <col min="11558" max="11558" width="7.125" customWidth="1"/>
    <col min="11559" max="11561" width="11.125" bestFit="1" customWidth="1"/>
    <col min="11562" max="11562" width="7.125" customWidth="1"/>
    <col min="11563" max="11565" width="11.125" bestFit="1" customWidth="1"/>
    <col min="11566" max="11566" width="9.25" bestFit="1" customWidth="1"/>
    <col min="11765" max="11765" width="9.625" bestFit="1" customWidth="1"/>
    <col min="11766" max="11766" width="14.375" bestFit="1" customWidth="1"/>
    <col min="11767" max="11767" width="10.25" bestFit="1" customWidth="1"/>
    <col min="11768" max="11768" width="11" bestFit="1" customWidth="1"/>
    <col min="11769" max="11769" width="14.375" bestFit="1" customWidth="1"/>
    <col min="11770" max="11770" width="10.25" bestFit="1" customWidth="1"/>
    <col min="11771" max="11771" width="11" bestFit="1" customWidth="1"/>
    <col min="11772" max="11772" width="17.125" customWidth="1"/>
    <col min="11775" max="11782" width="16.125" customWidth="1"/>
    <col min="11783" max="11783" width="9.25" customWidth="1"/>
    <col min="11784" max="11784" width="7.125" customWidth="1"/>
    <col min="11785" max="11785" width="11.125" customWidth="1"/>
    <col min="11786" max="11786" width="7.125" customWidth="1"/>
    <col min="11787" max="11787" width="11.125" bestFit="1" customWidth="1"/>
    <col min="11788" max="11788" width="7.125" customWidth="1"/>
    <col min="11789" max="11789" width="11.125" bestFit="1" customWidth="1"/>
    <col min="11790" max="11790" width="7.125" customWidth="1"/>
    <col min="11791" max="11791" width="11.125" customWidth="1"/>
    <col min="11792" max="11792" width="7.125" customWidth="1"/>
    <col min="11793" max="11793" width="11.125" bestFit="1" customWidth="1"/>
    <col min="11794" max="11794" width="7.125" customWidth="1"/>
    <col min="11795" max="11795" width="11.125" bestFit="1" customWidth="1"/>
    <col min="11796" max="11796" width="9.25" customWidth="1"/>
    <col min="11797" max="11797" width="7.125" customWidth="1"/>
    <col min="11798" max="11798" width="11.125" customWidth="1"/>
    <col min="11799" max="11799" width="11.125" bestFit="1" customWidth="1"/>
    <col min="11800" max="11800" width="7.125" customWidth="1"/>
    <col min="11801" max="11801" width="11.125" bestFit="1" customWidth="1"/>
    <col min="11802" max="11802" width="11.125" customWidth="1"/>
    <col min="11803" max="11803" width="7.125" customWidth="1"/>
    <col min="11804" max="11805" width="11.125" bestFit="1" customWidth="1"/>
    <col min="11806" max="11806" width="7.125" customWidth="1"/>
    <col min="11807" max="11808" width="11.125" bestFit="1" customWidth="1"/>
    <col min="11809" max="11809" width="9.25" customWidth="1"/>
    <col min="11810" max="11810" width="7.125" customWidth="1"/>
    <col min="11811" max="11813" width="11.125" bestFit="1" customWidth="1"/>
    <col min="11814" max="11814" width="7.125" customWidth="1"/>
    <col min="11815" max="11817" width="11.125" bestFit="1" customWidth="1"/>
    <col min="11818" max="11818" width="7.125" customWidth="1"/>
    <col min="11819" max="11821" width="11.125" bestFit="1" customWidth="1"/>
    <col min="11822" max="11822" width="9.25" bestFit="1" customWidth="1"/>
    <col min="12021" max="12021" width="9.625" bestFit="1" customWidth="1"/>
    <col min="12022" max="12022" width="14.375" bestFit="1" customWidth="1"/>
    <col min="12023" max="12023" width="10.25" bestFit="1" customWidth="1"/>
    <col min="12024" max="12024" width="11" bestFit="1" customWidth="1"/>
    <col min="12025" max="12025" width="14.375" bestFit="1" customWidth="1"/>
    <col min="12026" max="12026" width="10.25" bestFit="1" customWidth="1"/>
    <col min="12027" max="12027" width="11" bestFit="1" customWidth="1"/>
    <col min="12028" max="12028" width="17.125" customWidth="1"/>
    <col min="12031" max="12038" width="16.125" customWidth="1"/>
    <col min="12039" max="12039" width="9.25" customWidth="1"/>
    <col min="12040" max="12040" width="7.125" customWidth="1"/>
    <col min="12041" max="12041" width="11.125" customWidth="1"/>
    <col min="12042" max="12042" width="7.125" customWidth="1"/>
    <col min="12043" max="12043" width="11.125" bestFit="1" customWidth="1"/>
    <col min="12044" max="12044" width="7.125" customWidth="1"/>
    <col min="12045" max="12045" width="11.125" bestFit="1" customWidth="1"/>
    <col min="12046" max="12046" width="7.125" customWidth="1"/>
    <col min="12047" max="12047" width="11.125" customWidth="1"/>
    <col min="12048" max="12048" width="7.125" customWidth="1"/>
    <col min="12049" max="12049" width="11.125" bestFit="1" customWidth="1"/>
    <col min="12050" max="12050" width="7.125" customWidth="1"/>
    <col min="12051" max="12051" width="11.125" bestFit="1" customWidth="1"/>
    <col min="12052" max="12052" width="9.25" customWidth="1"/>
    <col min="12053" max="12053" width="7.125" customWidth="1"/>
    <col min="12054" max="12054" width="11.125" customWidth="1"/>
    <col min="12055" max="12055" width="11.125" bestFit="1" customWidth="1"/>
    <col min="12056" max="12056" width="7.125" customWidth="1"/>
    <col min="12057" max="12057" width="11.125" bestFit="1" customWidth="1"/>
    <col min="12058" max="12058" width="11.125" customWidth="1"/>
    <col min="12059" max="12059" width="7.125" customWidth="1"/>
    <col min="12060" max="12061" width="11.125" bestFit="1" customWidth="1"/>
    <col min="12062" max="12062" width="7.125" customWidth="1"/>
    <col min="12063" max="12064" width="11.125" bestFit="1" customWidth="1"/>
    <col min="12065" max="12065" width="9.25" customWidth="1"/>
    <col min="12066" max="12066" width="7.125" customWidth="1"/>
    <col min="12067" max="12069" width="11.125" bestFit="1" customWidth="1"/>
    <col min="12070" max="12070" width="7.125" customWidth="1"/>
    <col min="12071" max="12073" width="11.125" bestFit="1" customWidth="1"/>
    <col min="12074" max="12074" width="7.125" customWidth="1"/>
    <col min="12075" max="12077" width="11.125" bestFit="1" customWidth="1"/>
    <col min="12078" max="12078" width="9.25" bestFit="1" customWidth="1"/>
    <col min="12277" max="12277" width="9.625" bestFit="1" customWidth="1"/>
    <col min="12278" max="12278" width="14.375" bestFit="1" customWidth="1"/>
    <col min="12279" max="12279" width="10.25" bestFit="1" customWidth="1"/>
    <col min="12280" max="12280" width="11" bestFit="1" customWidth="1"/>
    <col min="12281" max="12281" width="14.375" bestFit="1" customWidth="1"/>
    <col min="12282" max="12282" width="10.25" bestFit="1" customWidth="1"/>
    <col min="12283" max="12283" width="11" bestFit="1" customWidth="1"/>
    <col min="12284" max="12284" width="17.125" customWidth="1"/>
    <col min="12287" max="12294" width="16.125" customWidth="1"/>
    <col min="12295" max="12295" width="9.25" customWidth="1"/>
    <col min="12296" max="12296" width="7.125" customWidth="1"/>
    <col min="12297" max="12297" width="11.125" customWidth="1"/>
    <col min="12298" max="12298" width="7.125" customWidth="1"/>
    <col min="12299" max="12299" width="11.125" bestFit="1" customWidth="1"/>
    <col min="12300" max="12300" width="7.125" customWidth="1"/>
    <col min="12301" max="12301" width="11.125" bestFit="1" customWidth="1"/>
    <col min="12302" max="12302" width="7.125" customWidth="1"/>
    <col min="12303" max="12303" width="11.125" customWidth="1"/>
    <col min="12304" max="12304" width="7.125" customWidth="1"/>
    <col min="12305" max="12305" width="11.125" bestFit="1" customWidth="1"/>
    <col min="12306" max="12306" width="7.125" customWidth="1"/>
    <col min="12307" max="12307" width="11.125" bestFit="1" customWidth="1"/>
    <col min="12308" max="12308" width="9.25" customWidth="1"/>
    <col min="12309" max="12309" width="7.125" customWidth="1"/>
    <col min="12310" max="12310" width="11.125" customWidth="1"/>
    <col min="12311" max="12311" width="11.125" bestFit="1" customWidth="1"/>
    <col min="12312" max="12312" width="7.125" customWidth="1"/>
    <col min="12313" max="12313" width="11.125" bestFit="1" customWidth="1"/>
    <col min="12314" max="12314" width="11.125" customWidth="1"/>
    <col min="12315" max="12315" width="7.125" customWidth="1"/>
    <col min="12316" max="12317" width="11.125" bestFit="1" customWidth="1"/>
    <col min="12318" max="12318" width="7.125" customWidth="1"/>
    <col min="12319" max="12320" width="11.125" bestFit="1" customWidth="1"/>
    <col min="12321" max="12321" width="9.25" customWidth="1"/>
    <col min="12322" max="12322" width="7.125" customWidth="1"/>
    <col min="12323" max="12325" width="11.125" bestFit="1" customWidth="1"/>
    <col min="12326" max="12326" width="7.125" customWidth="1"/>
    <col min="12327" max="12329" width="11.125" bestFit="1" customWidth="1"/>
    <col min="12330" max="12330" width="7.125" customWidth="1"/>
    <col min="12331" max="12333" width="11.125" bestFit="1" customWidth="1"/>
    <col min="12334" max="12334" width="9.25" bestFit="1" customWidth="1"/>
    <col min="12533" max="12533" width="9.625" bestFit="1" customWidth="1"/>
    <col min="12534" max="12534" width="14.375" bestFit="1" customWidth="1"/>
    <col min="12535" max="12535" width="10.25" bestFit="1" customWidth="1"/>
    <col min="12536" max="12536" width="11" bestFit="1" customWidth="1"/>
    <col min="12537" max="12537" width="14.375" bestFit="1" customWidth="1"/>
    <col min="12538" max="12538" width="10.25" bestFit="1" customWidth="1"/>
    <col min="12539" max="12539" width="11" bestFit="1" customWidth="1"/>
    <col min="12540" max="12540" width="17.125" customWidth="1"/>
    <col min="12543" max="12550" width="16.125" customWidth="1"/>
    <col min="12551" max="12551" width="9.25" customWidth="1"/>
    <col min="12552" max="12552" width="7.125" customWidth="1"/>
    <col min="12553" max="12553" width="11.125" customWidth="1"/>
    <col min="12554" max="12554" width="7.125" customWidth="1"/>
    <col min="12555" max="12555" width="11.125" bestFit="1" customWidth="1"/>
    <col min="12556" max="12556" width="7.125" customWidth="1"/>
    <col min="12557" max="12557" width="11.125" bestFit="1" customWidth="1"/>
    <col min="12558" max="12558" width="7.125" customWidth="1"/>
    <col min="12559" max="12559" width="11.125" customWidth="1"/>
    <col min="12560" max="12560" width="7.125" customWidth="1"/>
    <col min="12561" max="12561" width="11.125" bestFit="1" customWidth="1"/>
    <col min="12562" max="12562" width="7.125" customWidth="1"/>
    <col min="12563" max="12563" width="11.125" bestFit="1" customWidth="1"/>
    <col min="12564" max="12564" width="9.25" customWidth="1"/>
    <col min="12565" max="12565" width="7.125" customWidth="1"/>
    <col min="12566" max="12566" width="11.125" customWidth="1"/>
    <col min="12567" max="12567" width="11.125" bestFit="1" customWidth="1"/>
    <col min="12568" max="12568" width="7.125" customWidth="1"/>
    <col min="12569" max="12569" width="11.125" bestFit="1" customWidth="1"/>
    <col min="12570" max="12570" width="11.125" customWidth="1"/>
    <col min="12571" max="12571" width="7.125" customWidth="1"/>
    <col min="12572" max="12573" width="11.125" bestFit="1" customWidth="1"/>
    <col min="12574" max="12574" width="7.125" customWidth="1"/>
    <col min="12575" max="12576" width="11.125" bestFit="1" customWidth="1"/>
    <col min="12577" max="12577" width="9.25" customWidth="1"/>
    <col min="12578" max="12578" width="7.125" customWidth="1"/>
    <col min="12579" max="12581" width="11.125" bestFit="1" customWidth="1"/>
    <col min="12582" max="12582" width="7.125" customWidth="1"/>
    <col min="12583" max="12585" width="11.125" bestFit="1" customWidth="1"/>
    <col min="12586" max="12586" width="7.125" customWidth="1"/>
    <col min="12587" max="12589" width="11.125" bestFit="1" customWidth="1"/>
    <col min="12590" max="12590" width="9.25" bestFit="1" customWidth="1"/>
    <col min="12789" max="12789" width="9.625" bestFit="1" customWidth="1"/>
    <col min="12790" max="12790" width="14.375" bestFit="1" customWidth="1"/>
    <col min="12791" max="12791" width="10.25" bestFit="1" customWidth="1"/>
    <col min="12792" max="12792" width="11" bestFit="1" customWidth="1"/>
    <col min="12793" max="12793" width="14.375" bestFit="1" customWidth="1"/>
    <col min="12794" max="12794" width="10.25" bestFit="1" customWidth="1"/>
    <col min="12795" max="12795" width="11" bestFit="1" customWidth="1"/>
    <col min="12796" max="12796" width="17.125" customWidth="1"/>
    <col min="12799" max="12806" width="16.125" customWidth="1"/>
    <col min="12807" max="12807" width="9.25" customWidth="1"/>
    <col min="12808" max="12808" width="7.125" customWidth="1"/>
    <col min="12809" max="12809" width="11.125" customWidth="1"/>
    <col min="12810" max="12810" width="7.125" customWidth="1"/>
    <col min="12811" max="12811" width="11.125" bestFit="1" customWidth="1"/>
    <col min="12812" max="12812" width="7.125" customWidth="1"/>
    <col min="12813" max="12813" width="11.125" bestFit="1" customWidth="1"/>
    <col min="12814" max="12814" width="7.125" customWidth="1"/>
    <col min="12815" max="12815" width="11.125" customWidth="1"/>
    <col min="12816" max="12816" width="7.125" customWidth="1"/>
    <col min="12817" max="12817" width="11.125" bestFit="1" customWidth="1"/>
    <col min="12818" max="12818" width="7.125" customWidth="1"/>
    <col min="12819" max="12819" width="11.125" bestFit="1" customWidth="1"/>
    <col min="12820" max="12820" width="9.25" customWidth="1"/>
    <col min="12821" max="12821" width="7.125" customWidth="1"/>
    <col min="12822" max="12822" width="11.125" customWidth="1"/>
    <col min="12823" max="12823" width="11.125" bestFit="1" customWidth="1"/>
    <col min="12824" max="12824" width="7.125" customWidth="1"/>
    <col min="12825" max="12825" width="11.125" bestFit="1" customWidth="1"/>
    <col min="12826" max="12826" width="11.125" customWidth="1"/>
    <col min="12827" max="12827" width="7.125" customWidth="1"/>
    <col min="12828" max="12829" width="11.125" bestFit="1" customWidth="1"/>
    <col min="12830" max="12830" width="7.125" customWidth="1"/>
    <col min="12831" max="12832" width="11.125" bestFit="1" customWidth="1"/>
    <col min="12833" max="12833" width="9.25" customWidth="1"/>
    <col min="12834" max="12834" width="7.125" customWidth="1"/>
    <col min="12835" max="12837" width="11.125" bestFit="1" customWidth="1"/>
    <col min="12838" max="12838" width="7.125" customWidth="1"/>
    <col min="12839" max="12841" width="11.125" bestFit="1" customWidth="1"/>
    <col min="12842" max="12842" width="7.125" customWidth="1"/>
    <col min="12843" max="12845" width="11.125" bestFit="1" customWidth="1"/>
    <col min="12846" max="12846" width="9.25" bestFit="1" customWidth="1"/>
    <col min="13045" max="13045" width="9.625" bestFit="1" customWidth="1"/>
    <col min="13046" max="13046" width="14.375" bestFit="1" customWidth="1"/>
    <col min="13047" max="13047" width="10.25" bestFit="1" customWidth="1"/>
    <col min="13048" max="13048" width="11" bestFit="1" customWidth="1"/>
    <col min="13049" max="13049" width="14.375" bestFit="1" customWidth="1"/>
    <col min="13050" max="13050" width="10.25" bestFit="1" customWidth="1"/>
    <col min="13051" max="13051" width="11" bestFit="1" customWidth="1"/>
    <col min="13052" max="13052" width="17.125" customWidth="1"/>
    <col min="13055" max="13062" width="16.125" customWidth="1"/>
    <col min="13063" max="13063" width="9.25" customWidth="1"/>
    <col min="13064" max="13064" width="7.125" customWidth="1"/>
    <col min="13065" max="13065" width="11.125" customWidth="1"/>
    <col min="13066" max="13066" width="7.125" customWidth="1"/>
    <col min="13067" max="13067" width="11.125" bestFit="1" customWidth="1"/>
    <col min="13068" max="13068" width="7.125" customWidth="1"/>
    <col min="13069" max="13069" width="11.125" bestFit="1" customWidth="1"/>
    <col min="13070" max="13070" width="7.125" customWidth="1"/>
    <col min="13071" max="13071" width="11.125" customWidth="1"/>
    <col min="13072" max="13072" width="7.125" customWidth="1"/>
    <col min="13073" max="13073" width="11.125" bestFit="1" customWidth="1"/>
    <col min="13074" max="13074" width="7.125" customWidth="1"/>
    <col min="13075" max="13075" width="11.125" bestFit="1" customWidth="1"/>
    <col min="13076" max="13076" width="9.25" customWidth="1"/>
    <col min="13077" max="13077" width="7.125" customWidth="1"/>
    <col min="13078" max="13078" width="11.125" customWidth="1"/>
    <col min="13079" max="13079" width="11.125" bestFit="1" customWidth="1"/>
    <col min="13080" max="13080" width="7.125" customWidth="1"/>
    <col min="13081" max="13081" width="11.125" bestFit="1" customWidth="1"/>
    <col min="13082" max="13082" width="11.125" customWidth="1"/>
    <col min="13083" max="13083" width="7.125" customWidth="1"/>
    <col min="13084" max="13085" width="11.125" bestFit="1" customWidth="1"/>
    <col min="13086" max="13086" width="7.125" customWidth="1"/>
    <col min="13087" max="13088" width="11.125" bestFit="1" customWidth="1"/>
    <col min="13089" max="13089" width="9.25" customWidth="1"/>
    <col min="13090" max="13090" width="7.125" customWidth="1"/>
    <col min="13091" max="13093" width="11.125" bestFit="1" customWidth="1"/>
    <col min="13094" max="13094" width="7.125" customWidth="1"/>
    <col min="13095" max="13097" width="11.125" bestFit="1" customWidth="1"/>
    <col min="13098" max="13098" width="7.125" customWidth="1"/>
    <col min="13099" max="13101" width="11.125" bestFit="1" customWidth="1"/>
    <col min="13102" max="13102" width="9.25" bestFit="1" customWidth="1"/>
    <col min="13301" max="13301" width="9.625" bestFit="1" customWidth="1"/>
    <col min="13302" max="13302" width="14.375" bestFit="1" customWidth="1"/>
    <col min="13303" max="13303" width="10.25" bestFit="1" customWidth="1"/>
    <col min="13304" max="13304" width="11" bestFit="1" customWidth="1"/>
    <col min="13305" max="13305" width="14.375" bestFit="1" customWidth="1"/>
    <col min="13306" max="13306" width="10.25" bestFit="1" customWidth="1"/>
    <col min="13307" max="13307" width="11" bestFit="1" customWidth="1"/>
    <col min="13308" max="13308" width="17.125" customWidth="1"/>
    <col min="13311" max="13318" width="16.125" customWidth="1"/>
    <col min="13319" max="13319" width="9.25" customWidth="1"/>
    <col min="13320" max="13320" width="7.125" customWidth="1"/>
    <col min="13321" max="13321" width="11.125" customWidth="1"/>
    <col min="13322" max="13322" width="7.125" customWidth="1"/>
    <col min="13323" max="13323" width="11.125" bestFit="1" customWidth="1"/>
    <col min="13324" max="13324" width="7.125" customWidth="1"/>
    <col min="13325" max="13325" width="11.125" bestFit="1" customWidth="1"/>
    <col min="13326" max="13326" width="7.125" customWidth="1"/>
    <col min="13327" max="13327" width="11.125" customWidth="1"/>
    <col min="13328" max="13328" width="7.125" customWidth="1"/>
    <col min="13329" max="13329" width="11.125" bestFit="1" customWidth="1"/>
    <col min="13330" max="13330" width="7.125" customWidth="1"/>
    <col min="13331" max="13331" width="11.125" bestFit="1" customWidth="1"/>
    <col min="13332" max="13332" width="9.25" customWidth="1"/>
    <col min="13333" max="13333" width="7.125" customWidth="1"/>
    <col min="13334" max="13334" width="11.125" customWidth="1"/>
    <col min="13335" max="13335" width="11.125" bestFit="1" customWidth="1"/>
    <col min="13336" max="13336" width="7.125" customWidth="1"/>
    <col min="13337" max="13337" width="11.125" bestFit="1" customWidth="1"/>
    <col min="13338" max="13338" width="11.125" customWidth="1"/>
    <col min="13339" max="13339" width="7.125" customWidth="1"/>
    <col min="13340" max="13341" width="11.125" bestFit="1" customWidth="1"/>
    <col min="13342" max="13342" width="7.125" customWidth="1"/>
    <col min="13343" max="13344" width="11.125" bestFit="1" customWidth="1"/>
    <col min="13345" max="13345" width="9.25" customWidth="1"/>
    <col min="13346" max="13346" width="7.125" customWidth="1"/>
    <col min="13347" max="13349" width="11.125" bestFit="1" customWidth="1"/>
    <col min="13350" max="13350" width="7.125" customWidth="1"/>
    <col min="13351" max="13353" width="11.125" bestFit="1" customWidth="1"/>
    <col min="13354" max="13354" width="7.125" customWidth="1"/>
    <col min="13355" max="13357" width="11.125" bestFit="1" customWidth="1"/>
    <col min="13358" max="13358" width="9.25" bestFit="1" customWidth="1"/>
    <col min="13557" max="13557" width="9.625" bestFit="1" customWidth="1"/>
    <col min="13558" max="13558" width="14.375" bestFit="1" customWidth="1"/>
    <col min="13559" max="13559" width="10.25" bestFit="1" customWidth="1"/>
    <col min="13560" max="13560" width="11" bestFit="1" customWidth="1"/>
    <col min="13561" max="13561" width="14.375" bestFit="1" customWidth="1"/>
    <col min="13562" max="13562" width="10.25" bestFit="1" customWidth="1"/>
    <col min="13563" max="13563" width="11" bestFit="1" customWidth="1"/>
    <col min="13564" max="13564" width="17.125" customWidth="1"/>
    <col min="13567" max="13574" width="16.125" customWidth="1"/>
    <col min="13575" max="13575" width="9.25" customWidth="1"/>
    <col min="13576" max="13576" width="7.125" customWidth="1"/>
    <col min="13577" max="13577" width="11.125" customWidth="1"/>
    <col min="13578" max="13578" width="7.125" customWidth="1"/>
    <col min="13579" max="13579" width="11.125" bestFit="1" customWidth="1"/>
    <col min="13580" max="13580" width="7.125" customWidth="1"/>
    <col min="13581" max="13581" width="11.125" bestFit="1" customWidth="1"/>
    <col min="13582" max="13582" width="7.125" customWidth="1"/>
    <col min="13583" max="13583" width="11.125" customWidth="1"/>
    <col min="13584" max="13584" width="7.125" customWidth="1"/>
    <col min="13585" max="13585" width="11.125" bestFit="1" customWidth="1"/>
    <col min="13586" max="13586" width="7.125" customWidth="1"/>
    <col min="13587" max="13587" width="11.125" bestFit="1" customWidth="1"/>
    <col min="13588" max="13588" width="9.25" customWidth="1"/>
    <col min="13589" max="13589" width="7.125" customWidth="1"/>
    <col min="13590" max="13590" width="11.125" customWidth="1"/>
    <col min="13591" max="13591" width="11.125" bestFit="1" customWidth="1"/>
    <col min="13592" max="13592" width="7.125" customWidth="1"/>
    <col min="13593" max="13593" width="11.125" bestFit="1" customWidth="1"/>
    <col min="13594" max="13594" width="11.125" customWidth="1"/>
    <col min="13595" max="13595" width="7.125" customWidth="1"/>
    <col min="13596" max="13597" width="11.125" bestFit="1" customWidth="1"/>
    <col min="13598" max="13598" width="7.125" customWidth="1"/>
    <col min="13599" max="13600" width="11.125" bestFit="1" customWidth="1"/>
    <col min="13601" max="13601" width="9.25" customWidth="1"/>
    <col min="13602" max="13602" width="7.125" customWidth="1"/>
    <col min="13603" max="13605" width="11.125" bestFit="1" customWidth="1"/>
    <col min="13606" max="13606" width="7.125" customWidth="1"/>
    <col min="13607" max="13609" width="11.125" bestFit="1" customWidth="1"/>
    <col min="13610" max="13610" width="7.125" customWidth="1"/>
    <col min="13611" max="13613" width="11.125" bestFit="1" customWidth="1"/>
    <col min="13614" max="13614" width="9.25" bestFit="1" customWidth="1"/>
    <col min="13813" max="13813" width="9.625" bestFit="1" customWidth="1"/>
    <col min="13814" max="13814" width="14.375" bestFit="1" customWidth="1"/>
    <col min="13815" max="13815" width="10.25" bestFit="1" customWidth="1"/>
    <col min="13816" max="13816" width="11" bestFit="1" customWidth="1"/>
    <col min="13817" max="13817" width="14.375" bestFit="1" customWidth="1"/>
    <col min="13818" max="13818" width="10.25" bestFit="1" customWidth="1"/>
    <col min="13819" max="13819" width="11" bestFit="1" customWidth="1"/>
    <col min="13820" max="13820" width="17.125" customWidth="1"/>
    <col min="13823" max="13830" width="16.125" customWidth="1"/>
    <col min="13831" max="13831" width="9.25" customWidth="1"/>
    <col min="13832" max="13832" width="7.125" customWidth="1"/>
    <col min="13833" max="13833" width="11.125" customWidth="1"/>
    <col min="13834" max="13834" width="7.125" customWidth="1"/>
    <col min="13835" max="13835" width="11.125" bestFit="1" customWidth="1"/>
    <col min="13836" max="13836" width="7.125" customWidth="1"/>
    <col min="13837" max="13837" width="11.125" bestFit="1" customWidth="1"/>
    <col min="13838" max="13838" width="7.125" customWidth="1"/>
    <col min="13839" max="13839" width="11.125" customWidth="1"/>
    <col min="13840" max="13840" width="7.125" customWidth="1"/>
    <col min="13841" max="13841" width="11.125" bestFit="1" customWidth="1"/>
    <col min="13842" max="13842" width="7.125" customWidth="1"/>
    <col min="13843" max="13843" width="11.125" bestFit="1" customWidth="1"/>
    <col min="13844" max="13844" width="9.25" customWidth="1"/>
    <col min="13845" max="13845" width="7.125" customWidth="1"/>
    <col min="13846" max="13846" width="11.125" customWidth="1"/>
    <col min="13847" max="13847" width="11.125" bestFit="1" customWidth="1"/>
    <col min="13848" max="13848" width="7.125" customWidth="1"/>
    <col min="13849" max="13849" width="11.125" bestFit="1" customWidth="1"/>
    <col min="13850" max="13850" width="11.125" customWidth="1"/>
    <col min="13851" max="13851" width="7.125" customWidth="1"/>
    <col min="13852" max="13853" width="11.125" bestFit="1" customWidth="1"/>
    <col min="13854" max="13854" width="7.125" customWidth="1"/>
    <col min="13855" max="13856" width="11.125" bestFit="1" customWidth="1"/>
    <col min="13857" max="13857" width="9.25" customWidth="1"/>
    <col min="13858" max="13858" width="7.125" customWidth="1"/>
    <col min="13859" max="13861" width="11.125" bestFit="1" customWidth="1"/>
    <col min="13862" max="13862" width="7.125" customWidth="1"/>
    <col min="13863" max="13865" width="11.125" bestFit="1" customWidth="1"/>
    <col min="13866" max="13866" width="7.125" customWidth="1"/>
    <col min="13867" max="13869" width="11.125" bestFit="1" customWidth="1"/>
    <col min="13870" max="13870" width="9.25" bestFit="1" customWidth="1"/>
    <col min="14069" max="14069" width="9.625" bestFit="1" customWidth="1"/>
    <col min="14070" max="14070" width="14.375" bestFit="1" customWidth="1"/>
    <col min="14071" max="14071" width="10.25" bestFit="1" customWidth="1"/>
    <col min="14072" max="14072" width="11" bestFit="1" customWidth="1"/>
    <col min="14073" max="14073" width="14.375" bestFit="1" customWidth="1"/>
    <col min="14074" max="14074" width="10.25" bestFit="1" customWidth="1"/>
    <col min="14075" max="14075" width="11" bestFit="1" customWidth="1"/>
    <col min="14076" max="14076" width="17.125" customWidth="1"/>
    <col min="14079" max="14086" width="16.125" customWidth="1"/>
    <col min="14087" max="14087" width="9.25" customWidth="1"/>
    <col min="14088" max="14088" width="7.125" customWidth="1"/>
    <col min="14089" max="14089" width="11.125" customWidth="1"/>
    <col min="14090" max="14090" width="7.125" customWidth="1"/>
    <col min="14091" max="14091" width="11.125" bestFit="1" customWidth="1"/>
    <col min="14092" max="14092" width="7.125" customWidth="1"/>
    <col min="14093" max="14093" width="11.125" bestFit="1" customWidth="1"/>
    <col min="14094" max="14094" width="7.125" customWidth="1"/>
    <col min="14095" max="14095" width="11.125" customWidth="1"/>
    <col min="14096" max="14096" width="7.125" customWidth="1"/>
    <col min="14097" max="14097" width="11.125" bestFit="1" customWidth="1"/>
    <col min="14098" max="14098" width="7.125" customWidth="1"/>
    <col min="14099" max="14099" width="11.125" bestFit="1" customWidth="1"/>
    <col min="14100" max="14100" width="9.25" customWidth="1"/>
    <col min="14101" max="14101" width="7.125" customWidth="1"/>
    <col min="14102" max="14102" width="11.125" customWidth="1"/>
    <col min="14103" max="14103" width="11.125" bestFit="1" customWidth="1"/>
    <col min="14104" max="14104" width="7.125" customWidth="1"/>
    <col min="14105" max="14105" width="11.125" bestFit="1" customWidth="1"/>
    <col min="14106" max="14106" width="11.125" customWidth="1"/>
    <col min="14107" max="14107" width="7.125" customWidth="1"/>
    <col min="14108" max="14109" width="11.125" bestFit="1" customWidth="1"/>
    <col min="14110" max="14110" width="7.125" customWidth="1"/>
    <col min="14111" max="14112" width="11.125" bestFit="1" customWidth="1"/>
    <col min="14113" max="14113" width="9.25" customWidth="1"/>
    <col min="14114" max="14114" width="7.125" customWidth="1"/>
    <col min="14115" max="14117" width="11.125" bestFit="1" customWidth="1"/>
    <col min="14118" max="14118" width="7.125" customWidth="1"/>
    <col min="14119" max="14121" width="11.125" bestFit="1" customWidth="1"/>
    <col min="14122" max="14122" width="7.125" customWidth="1"/>
    <col min="14123" max="14125" width="11.125" bestFit="1" customWidth="1"/>
    <col min="14126" max="14126" width="9.25" bestFit="1" customWidth="1"/>
    <col min="14325" max="14325" width="9.625" bestFit="1" customWidth="1"/>
    <col min="14326" max="14326" width="14.375" bestFit="1" customWidth="1"/>
    <col min="14327" max="14327" width="10.25" bestFit="1" customWidth="1"/>
    <col min="14328" max="14328" width="11" bestFit="1" customWidth="1"/>
    <col min="14329" max="14329" width="14.375" bestFit="1" customWidth="1"/>
    <col min="14330" max="14330" width="10.25" bestFit="1" customWidth="1"/>
    <col min="14331" max="14331" width="11" bestFit="1" customWidth="1"/>
    <col min="14332" max="14332" width="17.125" customWidth="1"/>
    <col min="14335" max="14342" width="16.125" customWidth="1"/>
    <col min="14343" max="14343" width="9.25" customWidth="1"/>
    <col min="14344" max="14344" width="7.125" customWidth="1"/>
    <col min="14345" max="14345" width="11.125" customWidth="1"/>
    <col min="14346" max="14346" width="7.125" customWidth="1"/>
    <col min="14347" max="14347" width="11.125" bestFit="1" customWidth="1"/>
    <col min="14348" max="14348" width="7.125" customWidth="1"/>
    <col min="14349" max="14349" width="11.125" bestFit="1" customWidth="1"/>
    <col min="14350" max="14350" width="7.125" customWidth="1"/>
    <col min="14351" max="14351" width="11.125" customWidth="1"/>
    <col min="14352" max="14352" width="7.125" customWidth="1"/>
    <col min="14353" max="14353" width="11.125" bestFit="1" customWidth="1"/>
    <col min="14354" max="14354" width="7.125" customWidth="1"/>
    <col min="14355" max="14355" width="11.125" bestFit="1" customWidth="1"/>
    <col min="14356" max="14356" width="9.25" customWidth="1"/>
    <col min="14357" max="14357" width="7.125" customWidth="1"/>
    <col min="14358" max="14358" width="11.125" customWidth="1"/>
    <col min="14359" max="14359" width="11.125" bestFit="1" customWidth="1"/>
    <col min="14360" max="14360" width="7.125" customWidth="1"/>
    <col min="14361" max="14361" width="11.125" bestFit="1" customWidth="1"/>
    <col min="14362" max="14362" width="11.125" customWidth="1"/>
    <col min="14363" max="14363" width="7.125" customWidth="1"/>
    <col min="14364" max="14365" width="11.125" bestFit="1" customWidth="1"/>
    <col min="14366" max="14366" width="7.125" customWidth="1"/>
    <col min="14367" max="14368" width="11.125" bestFit="1" customWidth="1"/>
    <col min="14369" max="14369" width="9.25" customWidth="1"/>
    <col min="14370" max="14370" width="7.125" customWidth="1"/>
    <col min="14371" max="14373" width="11.125" bestFit="1" customWidth="1"/>
    <col min="14374" max="14374" width="7.125" customWidth="1"/>
    <col min="14375" max="14377" width="11.125" bestFit="1" customWidth="1"/>
    <col min="14378" max="14378" width="7.125" customWidth="1"/>
    <col min="14379" max="14381" width="11.125" bestFit="1" customWidth="1"/>
    <col min="14382" max="14382" width="9.25" bestFit="1" customWidth="1"/>
    <col min="14581" max="14581" width="9.625" bestFit="1" customWidth="1"/>
    <col min="14582" max="14582" width="14.375" bestFit="1" customWidth="1"/>
    <col min="14583" max="14583" width="10.25" bestFit="1" customWidth="1"/>
    <col min="14584" max="14584" width="11" bestFit="1" customWidth="1"/>
    <col min="14585" max="14585" width="14.375" bestFit="1" customWidth="1"/>
    <col min="14586" max="14586" width="10.25" bestFit="1" customWidth="1"/>
    <col min="14587" max="14587" width="11" bestFit="1" customWidth="1"/>
    <col min="14588" max="14588" width="17.125" customWidth="1"/>
    <col min="14591" max="14598" width="16.125" customWidth="1"/>
    <col min="14599" max="14599" width="9.25" customWidth="1"/>
    <col min="14600" max="14600" width="7.125" customWidth="1"/>
    <col min="14601" max="14601" width="11.125" customWidth="1"/>
    <col min="14602" max="14602" width="7.125" customWidth="1"/>
    <col min="14603" max="14603" width="11.125" bestFit="1" customWidth="1"/>
    <col min="14604" max="14604" width="7.125" customWidth="1"/>
    <col min="14605" max="14605" width="11.125" bestFit="1" customWidth="1"/>
    <col min="14606" max="14606" width="7.125" customWidth="1"/>
    <col min="14607" max="14607" width="11.125" customWidth="1"/>
    <col min="14608" max="14608" width="7.125" customWidth="1"/>
    <col min="14609" max="14609" width="11.125" bestFit="1" customWidth="1"/>
    <col min="14610" max="14610" width="7.125" customWidth="1"/>
    <col min="14611" max="14611" width="11.125" bestFit="1" customWidth="1"/>
    <col min="14612" max="14612" width="9.25" customWidth="1"/>
    <col min="14613" max="14613" width="7.125" customWidth="1"/>
    <col min="14614" max="14614" width="11.125" customWidth="1"/>
    <col min="14615" max="14615" width="11.125" bestFit="1" customWidth="1"/>
    <col min="14616" max="14616" width="7.125" customWidth="1"/>
    <col min="14617" max="14617" width="11.125" bestFit="1" customWidth="1"/>
    <col min="14618" max="14618" width="11.125" customWidth="1"/>
    <col min="14619" max="14619" width="7.125" customWidth="1"/>
    <col min="14620" max="14621" width="11.125" bestFit="1" customWidth="1"/>
    <col min="14622" max="14622" width="7.125" customWidth="1"/>
    <col min="14623" max="14624" width="11.125" bestFit="1" customWidth="1"/>
    <col min="14625" max="14625" width="9.25" customWidth="1"/>
    <col min="14626" max="14626" width="7.125" customWidth="1"/>
    <col min="14627" max="14629" width="11.125" bestFit="1" customWidth="1"/>
    <col min="14630" max="14630" width="7.125" customWidth="1"/>
    <col min="14631" max="14633" width="11.125" bestFit="1" customWidth="1"/>
    <col min="14634" max="14634" width="7.125" customWidth="1"/>
    <col min="14635" max="14637" width="11.125" bestFit="1" customWidth="1"/>
    <col min="14638" max="14638" width="9.25" bestFit="1" customWidth="1"/>
    <col min="14837" max="14837" width="9.625" bestFit="1" customWidth="1"/>
    <col min="14838" max="14838" width="14.375" bestFit="1" customWidth="1"/>
    <col min="14839" max="14839" width="10.25" bestFit="1" customWidth="1"/>
    <col min="14840" max="14840" width="11" bestFit="1" customWidth="1"/>
    <col min="14841" max="14841" width="14.375" bestFit="1" customWidth="1"/>
    <col min="14842" max="14842" width="10.25" bestFit="1" customWidth="1"/>
    <col min="14843" max="14843" width="11" bestFit="1" customWidth="1"/>
    <col min="14844" max="14844" width="17.125" customWidth="1"/>
    <col min="14847" max="14854" width="16.125" customWidth="1"/>
    <col min="14855" max="14855" width="9.25" customWidth="1"/>
    <col min="14856" max="14856" width="7.125" customWidth="1"/>
    <col min="14857" max="14857" width="11.125" customWidth="1"/>
    <col min="14858" max="14858" width="7.125" customWidth="1"/>
    <col min="14859" max="14859" width="11.125" bestFit="1" customWidth="1"/>
    <col min="14860" max="14860" width="7.125" customWidth="1"/>
    <col min="14861" max="14861" width="11.125" bestFit="1" customWidth="1"/>
    <col min="14862" max="14862" width="7.125" customWidth="1"/>
    <col min="14863" max="14863" width="11.125" customWidth="1"/>
    <col min="14864" max="14864" width="7.125" customWidth="1"/>
    <col min="14865" max="14865" width="11.125" bestFit="1" customWidth="1"/>
    <col min="14866" max="14866" width="7.125" customWidth="1"/>
    <col min="14867" max="14867" width="11.125" bestFit="1" customWidth="1"/>
    <col min="14868" max="14868" width="9.25" customWidth="1"/>
    <col min="14869" max="14869" width="7.125" customWidth="1"/>
    <col min="14870" max="14870" width="11.125" customWidth="1"/>
    <col min="14871" max="14871" width="11.125" bestFit="1" customWidth="1"/>
    <col min="14872" max="14872" width="7.125" customWidth="1"/>
    <col min="14873" max="14873" width="11.125" bestFit="1" customWidth="1"/>
    <col min="14874" max="14874" width="11.125" customWidth="1"/>
    <col min="14875" max="14875" width="7.125" customWidth="1"/>
    <col min="14876" max="14877" width="11.125" bestFit="1" customWidth="1"/>
    <col min="14878" max="14878" width="7.125" customWidth="1"/>
    <col min="14879" max="14880" width="11.125" bestFit="1" customWidth="1"/>
    <col min="14881" max="14881" width="9.25" customWidth="1"/>
    <col min="14882" max="14882" width="7.125" customWidth="1"/>
    <col min="14883" max="14885" width="11.125" bestFit="1" customWidth="1"/>
    <col min="14886" max="14886" width="7.125" customWidth="1"/>
    <col min="14887" max="14889" width="11.125" bestFit="1" customWidth="1"/>
    <col min="14890" max="14890" width="7.125" customWidth="1"/>
    <col min="14891" max="14893" width="11.125" bestFit="1" customWidth="1"/>
    <col min="14894" max="14894" width="9.25" bestFit="1" customWidth="1"/>
    <col min="15093" max="15093" width="9.625" bestFit="1" customWidth="1"/>
    <col min="15094" max="15094" width="14.375" bestFit="1" customWidth="1"/>
    <col min="15095" max="15095" width="10.25" bestFit="1" customWidth="1"/>
    <col min="15096" max="15096" width="11" bestFit="1" customWidth="1"/>
    <col min="15097" max="15097" width="14.375" bestFit="1" customWidth="1"/>
    <col min="15098" max="15098" width="10.25" bestFit="1" customWidth="1"/>
    <col min="15099" max="15099" width="11" bestFit="1" customWidth="1"/>
    <col min="15100" max="15100" width="17.125" customWidth="1"/>
    <col min="15103" max="15110" width="16.125" customWidth="1"/>
    <col min="15111" max="15111" width="9.25" customWidth="1"/>
    <col min="15112" max="15112" width="7.125" customWidth="1"/>
    <col min="15113" max="15113" width="11.125" customWidth="1"/>
    <col min="15114" max="15114" width="7.125" customWidth="1"/>
    <col min="15115" max="15115" width="11.125" bestFit="1" customWidth="1"/>
    <col min="15116" max="15116" width="7.125" customWidth="1"/>
    <col min="15117" max="15117" width="11.125" bestFit="1" customWidth="1"/>
    <col min="15118" max="15118" width="7.125" customWidth="1"/>
    <col min="15119" max="15119" width="11.125" customWidth="1"/>
    <col min="15120" max="15120" width="7.125" customWidth="1"/>
    <col min="15121" max="15121" width="11.125" bestFit="1" customWidth="1"/>
    <col min="15122" max="15122" width="7.125" customWidth="1"/>
    <col min="15123" max="15123" width="11.125" bestFit="1" customWidth="1"/>
    <col min="15124" max="15124" width="9.25" customWidth="1"/>
    <col min="15125" max="15125" width="7.125" customWidth="1"/>
    <col min="15126" max="15126" width="11.125" customWidth="1"/>
    <col min="15127" max="15127" width="11.125" bestFit="1" customWidth="1"/>
    <col min="15128" max="15128" width="7.125" customWidth="1"/>
    <col min="15129" max="15129" width="11.125" bestFit="1" customWidth="1"/>
    <col min="15130" max="15130" width="11.125" customWidth="1"/>
    <col min="15131" max="15131" width="7.125" customWidth="1"/>
    <col min="15132" max="15133" width="11.125" bestFit="1" customWidth="1"/>
    <col min="15134" max="15134" width="7.125" customWidth="1"/>
    <col min="15135" max="15136" width="11.125" bestFit="1" customWidth="1"/>
    <col min="15137" max="15137" width="9.25" customWidth="1"/>
    <col min="15138" max="15138" width="7.125" customWidth="1"/>
    <col min="15139" max="15141" width="11.125" bestFit="1" customWidth="1"/>
    <col min="15142" max="15142" width="7.125" customWidth="1"/>
    <col min="15143" max="15145" width="11.125" bestFit="1" customWidth="1"/>
    <col min="15146" max="15146" width="7.125" customWidth="1"/>
    <col min="15147" max="15149" width="11.125" bestFit="1" customWidth="1"/>
    <col min="15150" max="15150" width="9.25" bestFit="1" customWidth="1"/>
    <col min="15349" max="15349" width="9.625" bestFit="1" customWidth="1"/>
    <col min="15350" max="15350" width="14.375" bestFit="1" customWidth="1"/>
    <col min="15351" max="15351" width="10.25" bestFit="1" customWidth="1"/>
    <col min="15352" max="15352" width="11" bestFit="1" customWidth="1"/>
    <col min="15353" max="15353" width="14.375" bestFit="1" customWidth="1"/>
    <col min="15354" max="15354" width="10.25" bestFit="1" customWidth="1"/>
    <col min="15355" max="15355" width="11" bestFit="1" customWidth="1"/>
    <col min="15356" max="15356" width="17.125" customWidth="1"/>
    <col min="15359" max="15366" width="16.125" customWidth="1"/>
    <col min="15367" max="15367" width="9.25" customWidth="1"/>
    <col min="15368" max="15368" width="7.125" customWidth="1"/>
    <col min="15369" max="15369" width="11.125" customWidth="1"/>
    <col min="15370" max="15370" width="7.125" customWidth="1"/>
    <col min="15371" max="15371" width="11.125" bestFit="1" customWidth="1"/>
    <col min="15372" max="15372" width="7.125" customWidth="1"/>
    <col min="15373" max="15373" width="11.125" bestFit="1" customWidth="1"/>
    <col min="15374" max="15374" width="7.125" customWidth="1"/>
    <col min="15375" max="15375" width="11.125" customWidth="1"/>
    <col min="15376" max="15376" width="7.125" customWidth="1"/>
    <col min="15377" max="15377" width="11.125" bestFit="1" customWidth="1"/>
    <col min="15378" max="15378" width="7.125" customWidth="1"/>
    <col min="15379" max="15379" width="11.125" bestFit="1" customWidth="1"/>
    <col min="15380" max="15380" width="9.25" customWidth="1"/>
    <col min="15381" max="15381" width="7.125" customWidth="1"/>
    <col min="15382" max="15382" width="11.125" customWidth="1"/>
    <col min="15383" max="15383" width="11.125" bestFit="1" customWidth="1"/>
    <col min="15384" max="15384" width="7.125" customWidth="1"/>
    <col min="15385" max="15385" width="11.125" bestFit="1" customWidth="1"/>
    <col min="15386" max="15386" width="11.125" customWidth="1"/>
    <col min="15387" max="15387" width="7.125" customWidth="1"/>
    <col min="15388" max="15389" width="11.125" bestFit="1" customWidth="1"/>
    <col min="15390" max="15390" width="7.125" customWidth="1"/>
    <col min="15391" max="15392" width="11.125" bestFit="1" customWidth="1"/>
    <col min="15393" max="15393" width="9.25" customWidth="1"/>
    <col min="15394" max="15394" width="7.125" customWidth="1"/>
    <col min="15395" max="15397" width="11.125" bestFit="1" customWidth="1"/>
    <col min="15398" max="15398" width="7.125" customWidth="1"/>
    <col min="15399" max="15401" width="11.125" bestFit="1" customWidth="1"/>
    <col min="15402" max="15402" width="7.125" customWidth="1"/>
    <col min="15403" max="15405" width="11.125" bestFit="1" customWidth="1"/>
    <col min="15406" max="15406" width="9.25" bestFit="1" customWidth="1"/>
    <col min="15605" max="15605" width="9.625" bestFit="1" customWidth="1"/>
    <col min="15606" max="15606" width="14.375" bestFit="1" customWidth="1"/>
    <col min="15607" max="15607" width="10.25" bestFit="1" customWidth="1"/>
    <col min="15608" max="15608" width="11" bestFit="1" customWidth="1"/>
    <col min="15609" max="15609" width="14.375" bestFit="1" customWidth="1"/>
    <col min="15610" max="15610" width="10.25" bestFit="1" customWidth="1"/>
    <col min="15611" max="15611" width="11" bestFit="1" customWidth="1"/>
    <col min="15612" max="15612" width="17.125" customWidth="1"/>
    <col min="15615" max="15622" width="16.125" customWidth="1"/>
    <col min="15623" max="15623" width="9.25" customWidth="1"/>
    <col min="15624" max="15624" width="7.125" customWidth="1"/>
    <col min="15625" max="15625" width="11.125" customWidth="1"/>
    <col min="15626" max="15626" width="7.125" customWidth="1"/>
    <col min="15627" max="15627" width="11.125" bestFit="1" customWidth="1"/>
    <col min="15628" max="15628" width="7.125" customWidth="1"/>
    <col min="15629" max="15629" width="11.125" bestFit="1" customWidth="1"/>
    <col min="15630" max="15630" width="7.125" customWidth="1"/>
    <col min="15631" max="15631" width="11.125" customWidth="1"/>
    <col min="15632" max="15632" width="7.125" customWidth="1"/>
    <col min="15633" max="15633" width="11.125" bestFit="1" customWidth="1"/>
    <col min="15634" max="15634" width="7.125" customWidth="1"/>
    <col min="15635" max="15635" width="11.125" bestFit="1" customWidth="1"/>
    <col min="15636" max="15636" width="9.25" customWidth="1"/>
    <col min="15637" max="15637" width="7.125" customWidth="1"/>
    <col min="15638" max="15638" width="11.125" customWidth="1"/>
    <col min="15639" max="15639" width="11.125" bestFit="1" customWidth="1"/>
    <col min="15640" max="15640" width="7.125" customWidth="1"/>
    <col min="15641" max="15641" width="11.125" bestFit="1" customWidth="1"/>
    <col min="15642" max="15642" width="11.125" customWidth="1"/>
    <col min="15643" max="15643" width="7.125" customWidth="1"/>
    <col min="15644" max="15645" width="11.125" bestFit="1" customWidth="1"/>
    <col min="15646" max="15646" width="7.125" customWidth="1"/>
    <col min="15647" max="15648" width="11.125" bestFit="1" customWidth="1"/>
    <col min="15649" max="15649" width="9.25" customWidth="1"/>
    <col min="15650" max="15650" width="7.125" customWidth="1"/>
    <col min="15651" max="15653" width="11.125" bestFit="1" customWidth="1"/>
    <col min="15654" max="15654" width="7.125" customWidth="1"/>
    <col min="15655" max="15657" width="11.125" bestFit="1" customWidth="1"/>
    <col min="15658" max="15658" width="7.125" customWidth="1"/>
    <col min="15659" max="15661" width="11.125" bestFit="1" customWidth="1"/>
    <col min="15662" max="15662" width="9.25" bestFit="1" customWidth="1"/>
    <col min="15861" max="15861" width="9.625" bestFit="1" customWidth="1"/>
    <col min="15862" max="15862" width="14.375" bestFit="1" customWidth="1"/>
    <col min="15863" max="15863" width="10.25" bestFit="1" customWidth="1"/>
    <col min="15864" max="15864" width="11" bestFit="1" customWidth="1"/>
    <col min="15865" max="15865" width="14.375" bestFit="1" customWidth="1"/>
    <col min="15866" max="15866" width="10.25" bestFit="1" customWidth="1"/>
    <col min="15867" max="15867" width="11" bestFit="1" customWidth="1"/>
    <col min="15868" max="15868" width="17.125" customWidth="1"/>
    <col min="15871" max="15878" width="16.125" customWidth="1"/>
    <col min="15879" max="15879" width="9.25" customWidth="1"/>
    <col min="15880" max="15880" width="7.125" customWidth="1"/>
    <col min="15881" max="15881" width="11.125" customWidth="1"/>
    <col min="15882" max="15882" width="7.125" customWidth="1"/>
    <col min="15883" max="15883" width="11.125" bestFit="1" customWidth="1"/>
    <col min="15884" max="15884" width="7.125" customWidth="1"/>
    <col min="15885" max="15885" width="11.125" bestFit="1" customWidth="1"/>
    <col min="15886" max="15886" width="7.125" customWidth="1"/>
    <col min="15887" max="15887" width="11.125" customWidth="1"/>
    <col min="15888" max="15888" width="7.125" customWidth="1"/>
    <col min="15889" max="15889" width="11.125" bestFit="1" customWidth="1"/>
    <col min="15890" max="15890" width="7.125" customWidth="1"/>
    <col min="15891" max="15891" width="11.125" bestFit="1" customWidth="1"/>
    <col min="15892" max="15892" width="9.25" customWidth="1"/>
    <col min="15893" max="15893" width="7.125" customWidth="1"/>
    <col min="15894" max="15894" width="11.125" customWidth="1"/>
    <col min="15895" max="15895" width="11.125" bestFit="1" customWidth="1"/>
    <col min="15896" max="15896" width="7.125" customWidth="1"/>
    <col min="15897" max="15897" width="11.125" bestFit="1" customWidth="1"/>
    <col min="15898" max="15898" width="11.125" customWidth="1"/>
    <col min="15899" max="15899" width="7.125" customWidth="1"/>
    <col min="15900" max="15901" width="11.125" bestFit="1" customWidth="1"/>
    <col min="15902" max="15902" width="7.125" customWidth="1"/>
    <col min="15903" max="15904" width="11.125" bestFit="1" customWidth="1"/>
    <col min="15905" max="15905" width="9.25" customWidth="1"/>
    <col min="15906" max="15906" width="7.125" customWidth="1"/>
    <col min="15907" max="15909" width="11.125" bestFit="1" customWidth="1"/>
    <col min="15910" max="15910" width="7.125" customWidth="1"/>
    <col min="15911" max="15913" width="11.125" bestFit="1" customWidth="1"/>
    <col min="15914" max="15914" width="7.125" customWidth="1"/>
    <col min="15915" max="15917" width="11.125" bestFit="1" customWidth="1"/>
    <col min="15918" max="15918" width="9.25" bestFit="1" customWidth="1"/>
    <col min="16117" max="16117" width="9.625" bestFit="1" customWidth="1"/>
    <col min="16118" max="16118" width="14.375" bestFit="1" customWidth="1"/>
    <col min="16119" max="16119" width="10.25" bestFit="1" customWidth="1"/>
    <col min="16120" max="16120" width="11" bestFit="1" customWidth="1"/>
    <col min="16121" max="16121" width="14.375" bestFit="1" customWidth="1"/>
    <col min="16122" max="16122" width="10.25" bestFit="1" customWidth="1"/>
    <col min="16123" max="16123" width="11" bestFit="1" customWidth="1"/>
    <col min="16124" max="16124" width="17.125" customWidth="1"/>
    <col min="16127" max="16134" width="16.125" customWidth="1"/>
    <col min="16135" max="16135" width="9.25" customWidth="1"/>
    <col min="16136" max="16136" width="7.125" customWidth="1"/>
    <col min="16137" max="16137" width="11.125" customWidth="1"/>
    <col min="16138" max="16138" width="7.125" customWidth="1"/>
    <col min="16139" max="16139" width="11.125" bestFit="1" customWidth="1"/>
    <col min="16140" max="16140" width="7.125" customWidth="1"/>
    <col min="16141" max="16141" width="11.125" bestFit="1" customWidth="1"/>
    <col min="16142" max="16142" width="7.125" customWidth="1"/>
    <col min="16143" max="16143" width="11.125" customWidth="1"/>
    <col min="16144" max="16144" width="7.125" customWidth="1"/>
    <col min="16145" max="16145" width="11.125" bestFit="1" customWidth="1"/>
    <col min="16146" max="16146" width="7.125" customWidth="1"/>
    <col min="16147" max="16147" width="11.125" bestFit="1" customWidth="1"/>
    <col min="16148" max="16148" width="9.25" customWidth="1"/>
    <col min="16149" max="16149" width="7.125" customWidth="1"/>
    <col min="16150" max="16150" width="11.125" customWidth="1"/>
    <col min="16151" max="16151" width="11.125" bestFit="1" customWidth="1"/>
    <col min="16152" max="16152" width="7.125" customWidth="1"/>
    <col min="16153" max="16153" width="11.125" bestFit="1" customWidth="1"/>
    <col min="16154" max="16154" width="11.125" customWidth="1"/>
    <col min="16155" max="16155" width="7.125" customWidth="1"/>
    <col min="16156" max="16157" width="11.125" bestFit="1" customWidth="1"/>
    <col min="16158" max="16158" width="7.125" customWidth="1"/>
    <col min="16159" max="16160" width="11.125" bestFit="1" customWidth="1"/>
    <col min="16161" max="16161" width="9.25" customWidth="1"/>
    <col min="16162" max="16162" width="7.125" customWidth="1"/>
    <col min="16163" max="16165" width="11.125" bestFit="1" customWidth="1"/>
    <col min="16166" max="16166" width="7.125" customWidth="1"/>
    <col min="16167" max="16169" width="11.125" bestFit="1" customWidth="1"/>
    <col min="16170" max="16170" width="7.125" customWidth="1"/>
    <col min="16171" max="16173" width="11.125" bestFit="1" customWidth="1"/>
    <col min="16174" max="16174" width="9.25" bestFit="1" customWidth="1"/>
  </cols>
  <sheetData>
    <row r="1" spans="1:27" s="209" customFormat="1">
      <c r="B1" s="209">
        <v>2019</v>
      </c>
      <c r="F1" s="209">
        <v>2020</v>
      </c>
      <c r="J1" s="209">
        <v>2021</v>
      </c>
      <c r="N1" s="209">
        <v>2022</v>
      </c>
      <c r="R1" s="209">
        <v>2023</v>
      </c>
      <c r="V1" s="209">
        <v>2024</v>
      </c>
    </row>
    <row r="2" spans="1:27" ht="15">
      <c r="A2" s="216"/>
      <c r="B2" s="212" t="s">
        <v>166</v>
      </c>
      <c r="C2" s="212" t="s">
        <v>165</v>
      </c>
      <c r="D2" s="212" t="s">
        <v>164</v>
      </c>
      <c r="E2" s="212" t="s">
        <v>167</v>
      </c>
      <c r="F2" s="212" t="s">
        <v>166</v>
      </c>
      <c r="G2" s="212" t="s">
        <v>165</v>
      </c>
      <c r="H2" s="212" t="s">
        <v>164</v>
      </c>
      <c r="I2" s="212" t="s">
        <v>167</v>
      </c>
      <c r="J2" s="212" t="s">
        <v>170</v>
      </c>
      <c r="K2" s="212" t="s">
        <v>165</v>
      </c>
      <c r="L2" s="212" t="s">
        <v>164</v>
      </c>
      <c r="M2" s="212" t="s">
        <v>167</v>
      </c>
      <c r="N2" s="212" t="s">
        <v>170</v>
      </c>
      <c r="O2" s="212" t="s">
        <v>165</v>
      </c>
      <c r="P2" s="212" t="s">
        <v>164</v>
      </c>
      <c r="Q2" s="212" t="s">
        <v>169</v>
      </c>
      <c r="R2" s="212" t="s">
        <v>166</v>
      </c>
      <c r="S2" s="212" t="s">
        <v>165</v>
      </c>
      <c r="T2" s="212" t="s">
        <v>164</v>
      </c>
      <c r="U2" s="212" t="s">
        <v>167</v>
      </c>
      <c r="V2" s="212" t="s">
        <v>166</v>
      </c>
      <c r="W2" s="212" t="s">
        <v>165</v>
      </c>
      <c r="X2" s="212" t="s">
        <v>168</v>
      </c>
      <c r="Y2" s="212" t="s">
        <v>169</v>
      </c>
    </row>
    <row r="3" spans="1:27">
      <c r="A3" s="216" t="s">
        <v>179</v>
      </c>
      <c r="B3" s="150">
        <v>-584</v>
      </c>
      <c r="C3" s="150">
        <v>-1701</v>
      </c>
      <c r="D3" s="150">
        <v>1533</v>
      </c>
      <c r="E3" s="150">
        <v>728</v>
      </c>
      <c r="F3" s="150">
        <v>1942</v>
      </c>
      <c r="G3" s="150">
        <v>2397</v>
      </c>
      <c r="H3" s="150">
        <v>2244</v>
      </c>
      <c r="I3" s="150">
        <v>-857</v>
      </c>
      <c r="J3" s="150">
        <v>13200</v>
      </c>
      <c r="K3" s="150">
        <v>-172</v>
      </c>
      <c r="L3" s="150">
        <v>1088</v>
      </c>
      <c r="M3" s="150">
        <v>3556</v>
      </c>
      <c r="N3" s="150">
        <v>-966</v>
      </c>
      <c r="O3" s="150">
        <v>5485</v>
      </c>
      <c r="P3" s="150">
        <v>1243</v>
      </c>
      <c r="Q3" s="150">
        <v>-265</v>
      </c>
      <c r="R3" s="150">
        <v>-4566</v>
      </c>
      <c r="S3" s="150">
        <v>327</v>
      </c>
      <c r="T3" s="150">
        <v>-617</v>
      </c>
      <c r="U3" s="150">
        <v>-8979</v>
      </c>
      <c r="V3" s="150">
        <v>-6744.2179999999998</v>
      </c>
      <c r="W3" s="150">
        <v>127.86</v>
      </c>
      <c r="X3" s="150">
        <v>3109.3910000000001</v>
      </c>
      <c r="Y3" s="150">
        <v>516.15099999999995</v>
      </c>
      <c r="Z3" s="213">
        <f>MAX(B3:X3)</f>
        <v>13200</v>
      </c>
      <c r="AA3" s="213">
        <f>MIN(B3:X3)</f>
        <v>-8979</v>
      </c>
    </row>
    <row r="4" spans="1:27">
      <c r="A4" s="216" t="s">
        <v>126</v>
      </c>
      <c r="B4" s="150">
        <v>1283</v>
      </c>
      <c r="C4" s="150">
        <v>151</v>
      </c>
      <c r="D4" s="150">
        <v>577</v>
      </c>
      <c r="E4" s="150">
        <v>145</v>
      </c>
      <c r="F4" s="150">
        <v>1299</v>
      </c>
      <c r="G4" s="150">
        <v>10022</v>
      </c>
      <c r="H4" s="150">
        <v>2249</v>
      </c>
      <c r="I4" s="150">
        <v>1383</v>
      </c>
      <c r="J4" s="150">
        <v>-511</v>
      </c>
      <c r="K4" s="150">
        <v>166</v>
      </c>
      <c r="L4" s="150">
        <v>-602</v>
      </c>
      <c r="M4" s="150">
        <v>-251</v>
      </c>
      <c r="N4" s="150">
        <v>944</v>
      </c>
      <c r="O4" s="150">
        <v>-643</v>
      </c>
      <c r="P4" s="150">
        <v>-2208</v>
      </c>
      <c r="Q4" s="150">
        <v>-113</v>
      </c>
      <c r="R4" s="150">
        <v>957</v>
      </c>
      <c r="S4" s="150">
        <v>-321</v>
      </c>
      <c r="T4" s="150">
        <v>-1555</v>
      </c>
      <c r="U4" s="150">
        <v>3475</v>
      </c>
      <c r="V4" s="150">
        <v>5325.0399999999991</v>
      </c>
      <c r="W4" s="150">
        <v>-1149.4439999999997</v>
      </c>
      <c r="X4" s="150">
        <v>-784.98300000000017</v>
      </c>
      <c r="Y4" s="150">
        <v>-852.27800000000002</v>
      </c>
      <c r="Z4" s="213">
        <f>MAX(B4:X4)</f>
        <v>10022</v>
      </c>
      <c r="AA4" s="213">
        <f>MIN(B4:X4)</f>
        <v>-2208</v>
      </c>
    </row>
    <row r="5" spans="1:27" s="209" customFormat="1">
      <c r="A5" s="216" t="s">
        <v>180</v>
      </c>
      <c r="B5" s="150">
        <f t="shared" ref="B5:Y5" si="0">SUM(B3:B4)</f>
        <v>699</v>
      </c>
      <c r="C5" s="150">
        <f t="shared" si="0"/>
        <v>-1550</v>
      </c>
      <c r="D5" s="150">
        <f t="shared" si="0"/>
        <v>2110</v>
      </c>
      <c r="E5" s="150">
        <f t="shared" si="0"/>
        <v>873</v>
      </c>
      <c r="F5" s="150">
        <f t="shared" si="0"/>
        <v>3241</v>
      </c>
      <c r="G5" s="150">
        <f t="shared" si="0"/>
        <v>12419</v>
      </c>
      <c r="H5" s="150">
        <f t="shared" si="0"/>
        <v>4493</v>
      </c>
      <c r="I5" s="150">
        <f t="shared" si="0"/>
        <v>526</v>
      </c>
      <c r="J5" s="150">
        <f t="shared" si="0"/>
        <v>12689</v>
      </c>
      <c r="K5" s="150">
        <f t="shared" si="0"/>
        <v>-6</v>
      </c>
      <c r="L5" s="150">
        <f t="shared" si="0"/>
        <v>486</v>
      </c>
      <c r="M5" s="150">
        <f t="shared" si="0"/>
        <v>3305</v>
      </c>
      <c r="N5" s="150">
        <f t="shared" si="0"/>
        <v>-22</v>
      </c>
      <c r="O5" s="150">
        <f t="shared" si="0"/>
        <v>4842</v>
      </c>
      <c r="P5" s="150">
        <f t="shared" si="0"/>
        <v>-965</v>
      </c>
      <c r="Q5" s="150">
        <f t="shared" si="0"/>
        <v>-378</v>
      </c>
      <c r="R5" s="150">
        <f t="shared" si="0"/>
        <v>-3609</v>
      </c>
      <c r="S5" s="150">
        <f t="shared" si="0"/>
        <v>6</v>
      </c>
      <c r="T5" s="150">
        <f t="shared" si="0"/>
        <v>-2172</v>
      </c>
      <c r="U5" s="150">
        <f t="shared" si="0"/>
        <v>-5504</v>
      </c>
      <c r="V5" s="150">
        <f t="shared" si="0"/>
        <v>-1419.1780000000008</v>
      </c>
      <c r="W5" s="150">
        <f t="shared" si="0"/>
        <v>-1021.5839999999997</v>
      </c>
      <c r="X5" s="150">
        <f t="shared" si="0"/>
        <v>2324.4079999999999</v>
      </c>
      <c r="Y5" s="150">
        <f t="shared" si="0"/>
        <v>-336.12700000000007</v>
      </c>
      <c r="Z5" s="213">
        <f>MAX(B5:X5)</f>
        <v>12689</v>
      </c>
      <c r="AA5" s="213">
        <f>MIN(B5:X5)</f>
        <v>-5504</v>
      </c>
    </row>
    <row r="10" spans="1:27" ht="15">
      <c r="A10" s="116" t="s">
        <v>148</v>
      </c>
      <c r="B10" s="216"/>
      <c r="C10" s="12" t="s">
        <v>3</v>
      </c>
      <c r="D10" s="211"/>
      <c r="E10" s="12" t="s">
        <v>4</v>
      </c>
      <c r="F10" s="211"/>
      <c r="G10" s="12" t="s">
        <v>10</v>
      </c>
      <c r="H10" s="211"/>
      <c r="I10" s="12" t="s">
        <v>5</v>
      </c>
      <c r="J10" s="211"/>
      <c r="K10" s="12" t="s">
        <v>11</v>
      </c>
      <c r="L10" s="211"/>
      <c r="M10" s="12" t="s">
        <v>80</v>
      </c>
      <c r="N10" s="211"/>
      <c r="O10" s="12" t="s">
        <v>81</v>
      </c>
      <c r="P10" s="215"/>
      <c r="Q10" s="88" t="s">
        <v>76</v>
      </c>
      <c r="R10" s="215"/>
      <c r="S10" s="88" t="s">
        <v>106</v>
      </c>
      <c r="T10" s="198"/>
      <c r="U10" s="198" t="s">
        <v>171</v>
      </c>
    </row>
    <row r="11" spans="1:27">
      <c r="A11" s="116" t="s">
        <v>129</v>
      </c>
      <c r="B11" s="216"/>
      <c r="C11" s="150">
        <v>-648</v>
      </c>
      <c r="D11" s="150"/>
      <c r="E11" s="150">
        <v>-68</v>
      </c>
      <c r="F11" s="150"/>
      <c r="G11" s="150">
        <v>1188</v>
      </c>
      <c r="H11" s="150"/>
      <c r="I11" s="150">
        <v>3092.91</v>
      </c>
      <c r="J11" s="150"/>
      <c r="K11" s="150">
        <v>-23.107999999999947</v>
      </c>
      <c r="L11" s="150"/>
      <c r="M11" s="150">
        <v>5724.2820000000002</v>
      </c>
      <c r="N11" s="150"/>
      <c r="O11" s="150">
        <v>17671.768</v>
      </c>
      <c r="P11" s="150"/>
      <c r="Q11" s="150">
        <v>5496.8239999999996</v>
      </c>
      <c r="R11" s="150"/>
      <c r="S11" s="150">
        <v>-13836.347</v>
      </c>
      <c r="T11" s="150"/>
      <c r="U11" s="150">
        <v>-2990.8159999999998</v>
      </c>
    </row>
    <row r="12" spans="1:27">
      <c r="A12" s="116" t="s">
        <v>126</v>
      </c>
      <c r="B12" s="216"/>
      <c r="C12" s="150">
        <v>-892</v>
      </c>
      <c r="D12" s="150"/>
      <c r="E12" s="150">
        <v>101</v>
      </c>
      <c r="F12" s="150"/>
      <c r="G12" s="150">
        <v>1511</v>
      </c>
      <c r="H12" s="150"/>
      <c r="I12" s="150">
        <v>2205.8040000000001</v>
      </c>
      <c r="J12" s="150"/>
      <c r="K12" s="150">
        <v>2155.0140000000001</v>
      </c>
      <c r="L12" s="150"/>
      <c r="M12" s="150">
        <v>14955.215</v>
      </c>
      <c r="N12" s="150"/>
      <c r="O12" s="150">
        <v>-1198.3760000000002</v>
      </c>
      <c r="P12" s="150"/>
      <c r="Q12" s="150">
        <v>-2020.6819999999998</v>
      </c>
      <c r="R12" s="150"/>
      <c r="S12" s="150">
        <v>2557.266999999998</v>
      </c>
      <c r="T12" s="150"/>
      <c r="U12" s="150">
        <v>2538.3349999999996</v>
      </c>
    </row>
    <row r="13" spans="1:27">
      <c r="A13" s="77"/>
      <c r="C13" s="172"/>
      <c r="D13" s="172"/>
      <c r="E13" s="172"/>
      <c r="F13" s="64"/>
    </row>
    <row r="14" spans="1:27">
      <c r="A14" s="77"/>
      <c r="B14" s="65"/>
      <c r="C14" s="65"/>
      <c r="D14" s="65"/>
      <c r="E14" s="65"/>
      <c r="F14" s="65"/>
      <c r="G14" s="65"/>
      <c r="H14" s="65"/>
      <c r="I14" s="65"/>
      <c r="J14" s="65"/>
      <c r="K14" s="65"/>
    </row>
    <row r="15" spans="1:27">
      <c r="F15" s="66"/>
      <c r="G15" s="66"/>
    </row>
    <row r="19" spans="1:5" ht="15">
      <c r="A19" s="116" t="s">
        <v>107</v>
      </c>
      <c r="B19" s="152" t="s">
        <v>123</v>
      </c>
      <c r="C19" s="152" t="s">
        <v>124</v>
      </c>
      <c r="D19" s="152" t="s">
        <v>121</v>
      </c>
      <c r="E19" s="152" t="s">
        <v>125</v>
      </c>
    </row>
    <row r="20" spans="1:5">
      <c r="A20" s="116" t="s">
        <v>129</v>
      </c>
      <c r="B20" s="150">
        <v>-6744.2179999999998</v>
      </c>
      <c r="C20" s="150">
        <v>127.86</v>
      </c>
      <c r="D20" s="150">
        <v>3109.3910000000001</v>
      </c>
      <c r="E20" s="150">
        <v>516.15099999999995</v>
      </c>
    </row>
    <row r="21" spans="1:5">
      <c r="A21" s="116" t="s">
        <v>126</v>
      </c>
      <c r="B21" s="150">
        <v>5325.0399999999991</v>
      </c>
      <c r="C21" s="150">
        <v>-1149.4439999999997</v>
      </c>
      <c r="D21" s="150">
        <v>-784.98300000000017</v>
      </c>
      <c r="E21" s="150">
        <v>-852.27800000000002</v>
      </c>
    </row>
    <row r="22" spans="1:5">
      <c r="A22" s="1"/>
      <c r="B22" s="1"/>
      <c r="C22" s="1"/>
      <c r="D22" s="1"/>
      <c r="E22" s="1"/>
    </row>
    <row r="23" spans="1:5">
      <c r="B23" s="65"/>
      <c r="C23" s="65"/>
      <c r="D23" s="65"/>
    </row>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rightToLeft="1" zoomScaleNormal="100" workbookViewId="0">
      <selection activeCell="O17" sqref="O17"/>
    </sheetView>
  </sheetViews>
  <sheetFormatPr defaultColWidth="9" defaultRowHeight="14.25"/>
  <cols>
    <col min="1" max="16384" width="9" style="1"/>
  </cols>
  <sheetData>
    <row r="1" spans="1:1" ht="15">
      <c r="A1" s="16" t="s">
        <v>147</v>
      </c>
    </row>
    <row r="2" spans="1:1">
      <c r="A2" s="1" t="s">
        <v>181</v>
      </c>
    </row>
    <row r="16" spans="1:1">
      <c r="A16" s="173"/>
    </row>
    <row r="17" spans="1:1">
      <c r="A17" s="174"/>
    </row>
    <row r="19" spans="1:1">
      <c r="A19" s="9" t="s">
        <v>95</v>
      </c>
    </row>
    <row r="20" spans="1:1">
      <c r="A20" s="77"/>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rightToLeft="1" topLeftCell="D1" zoomScale="205" zoomScaleNormal="205" workbookViewId="0">
      <selection activeCell="N1" sqref="N1:R8"/>
    </sheetView>
  </sheetViews>
  <sheetFormatPr defaultRowHeight="14.25"/>
  <cols>
    <col min="1" max="1" width="19.625" customWidth="1"/>
  </cols>
  <sheetData>
    <row r="1" spans="1:17" ht="15">
      <c r="A1" s="112" t="s">
        <v>82</v>
      </c>
      <c r="B1" s="113" t="s">
        <v>1</v>
      </c>
      <c r="C1" s="113" t="s">
        <v>2</v>
      </c>
      <c r="D1" s="113" t="s">
        <v>3</v>
      </c>
      <c r="E1" s="113" t="s">
        <v>4</v>
      </c>
      <c r="F1" s="113" t="s">
        <v>10</v>
      </c>
      <c r="G1" s="113" t="s">
        <v>5</v>
      </c>
      <c r="H1" s="113" t="s">
        <v>11</v>
      </c>
      <c r="I1" s="114" t="s">
        <v>80</v>
      </c>
      <c r="J1" s="114" t="s">
        <v>81</v>
      </c>
      <c r="K1" s="100" t="s">
        <v>76</v>
      </c>
      <c r="L1" s="100" t="s">
        <v>106</v>
      </c>
      <c r="M1" s="88" t="s">
        <v>171</v>
      </c>
      <c r="O1" s="1"/>
    </row>
    <row r="2" spans="1:17">
      <c r="A2" s="111" t="s">
        <v>108</v>
      </c>
      <c r="B2" s="10">
        <v>11843</v>
      </c>
      <c r="C2" s="10">
        <v>6050</v>
      </c>
      <c r="D2" s="10">
        <v>11338</v>
      </c>
      <c r="E2" s="10">
        <v>11989</v>
      </c>
      <c r="F2" s="10">
        <v>16894</v>
      </c>
      <c r="G2" s="10">
        <v>21514.605</v>
      </c>
      <c r="H2" s="10">
        <v>17362.681</v>
      </c>
      <c r="I2" s="10">
        <v>20968.887999999999</v>
      </c>
      <c r="J2" s="10">
        <v>18950.100999999999</v>
      </c>
      <c r="K2" s="89">
        <v>22883.454000000002</v>
      </c>
      <c r="L2" s="147">
        <v>16135.245000000001</v>
      </c>
      <c r="M2" s="187">
        <v>16808.460999999999</v>
      </c>
      <c r="N2" s="65"/>
      <c r="O2" s="2"/>
      <c r="Q2" s="65"/>
    </row>
    <row r="3" spans="1:17">
      <c r="A3" s="111" t="s">
        <v>109</v>
      </c>
      <c r="B3" s="10">
        <v>1703</v>
      </c>
      <c r="C3" s="10">
        <v>9456</v>
      </c>
      <c r="D3" s="10">
        <v>2755</v>
      </c>
      <c r="E3" s="10">
        <v>2972</v>
      </c>
      <c r="F3" s="10">
        <v>1946</v>
      </c>
      <c r="G3" s="10">
        <v>-3091.3919999999998</v>
      </c>
      <c r="H3" s="10">
        <v>-25.946999999999999</v>
      </c>
      <c r="I3" s="10">
        <v>18886.454000000002</v>
      </c>
      <c r="J3" s="10">
        <v>30476.182000000001</v>
      </c>
      <c r="K3" s="89">
        <v>4259.54</v>
      </c>
      <c r="L3" s="146">
        <v>-11082.135</v>
      </c>
      <c r="M3" s="186">
        <v>2026.4749999999999</v>
      </c>
      <c r="N3" s="65"/>
      <c r="O3" s="2"/>
      <c r="Q3" s="65"/>
    </row>
    <row r="4" spans="1:17">
      <c r="A4" s="111" t="s">
        <v>110</v>
      </c>
      <c r="B4" s="10">
        <v>-811</v>
      </c>
      <c r="C4" s="10">
        <v>-6730</v>
      </c>
      <c r="D4" s="10">
        <v>-5536</v>
      </c>
      <c r="E4" s="10">
        <v>2843</v>
      </c>
      <c r="F4" s="10">
        <v>-3057</v>
      </c>
      <c r="G4" s="10">
        <v>604.63200000000006</v>
      </c>
      <c r="H4" s="10">
        <v>4020.2489999999998</v>
      </c>
      <c r="I4" s="10">
        <v>843.53099999999995</v>
      </c>
      <c r="J4" s="10">
        <v>9430.6029999999992</v>
      </c>
      <c r="K4" s="89">
        <v>-3319.9520000000002</v>
      </c>
      <c r="L4" s="146">
        <v>2935.7159999999994</v>
      </c>
      <c r="M4" s="186">
        <v>8086.982</v>
      </c>
      <c r="N4" s="65"/>
      <c r="O4" s="2"/>
      <c r="Q4" s="65"/>
    </row>
    <row r="5" spans="1:17">
      <c r="A5" s="175" t="s">
        <v>91</v>
      </c>
      <c r="B5" s="176">
        <v>12733</v>
      </c>
      <c r="C5" s="176">
        <v>8776</v>
      </c>
      <c r="D5" s="176">
        <v>8556</v>
      </c>
      <c r="E5" s="176">
        <v>17803</v>
      </c>
      <c r="F5" s="176">
        <v>15779</v>
      </c>
      <c r="G5" s="176">
        <v>19027.845000000001</v>
      </c>
      <c r="H5" s="176">
        <v>21356.983</v>
      </c>
      <c r="I5" s="176">
        <v>40698.873</v>
      </c>
      <c r="J5" s="176">
        <v>58856.885999999999</v>
      </c>
      <c r="K5" s="177">
        <v>23823.042000000001</v>
      </c>
      <c r="L5" s="178">
        <v>7988.826</v>
      </c>
      <c r="M5" s="189">
        <v>26921.918000000001</v>
      </c>
      <c r="N5" s="65"/>
      <c r="O5" s="2"/>
      <c r="Q5" s="65"/>
    </row>
  </sheetData>
  <pageMargins left="0.7" right="0.7" top="0.75" bottom="0.75" header="0.3" footer="0.3"/>
  <tableParts count="1">
    <tablePart r:id="rId1"/>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rightToLeft="1" zoomScale="93" zoomScaleNormal="93" workbookViewId="0">
      <selection activeCell="J20" sqref="J20"/>
    </sheetView>
  </sheetViews>
  <sheetFormatPr defaultColWidth="9.125" defaultRowHeight="14.25"/>
  <cols>
    <col min="1" max="1" width="24.375" style="62" customWidth="1"/>
    <col min="2" max="2" width="20.375" style="62" bestFit="1" customWidth="1"/>
    <col min="3" max="3" width="23.125" style="1" customWidth="1"/>
    <col min="4" max="4" width="10.375" style="1" customWidth="1"/>
    <col min="5" max="5" width="16.75" style="1" customWidth="1"/>
    <col min="6" max="6" width="28.375" style="1" customWidth="1"/>
    <col min="7" max="7" width="23.125" style="1" customWidth="1"/>
    <col min="8" max="9" width="9" style="33" customWidth="1"/>
    <col min="10" max="16384" width="9.125" style="1"/>
  </cols>
  <sheetData>
    <row r="1" spans="1:11" ht="58.5" customHeight="1" thickBot="1">
      <c r="A1" s="137" t="s">
        <v>44</v>
      </c>
      <c r="B1" s="138" t="s">
        <v>82</v>
      </c>
      <c r="C1" s="137" t="s">
        <v>114</v>
      </c>
      <c r="D1" s="137" t="s">
        <v>45</v>
      </c>
      <c r="E1" s="137" t="s">
        <v>46</v>
      </c>
      <c r="F1" s="137" t="s">
        <v>47</v>
      </c>
      <c r="G1" s="137" t="s">
        <v>174</v>
      </c>
    </row>
    <row r="2" spans="1:11" s="38" customFormat="1" ht="49.5" customHeight="1" thickBot="1">
      <c r="A2" s="34" t="s">
        <v>48</v>
      </c>
      <c r="B2" s="67"/>
      <c r="C2" s="35">
        <v>698161.03399999999</v>
      </c>
      <c r="D2" s="35">
        <v>46696.592999999993</v>
      </c>
      <c r="E2" s="35">
        <v>39880.805999999997</v>
      </c>
      <c r="F2" s="35">
        <v>-11100.757000000001</v>
      </c>
      <c r="G2" s="35">
        <v>773642.94000000006</v>
      </c>
      <c r="H2" s="36"/>
      <c r="I2" s="37"/>
    </row>
    <row r="3" spans="1:11" ht="15" thickBot="1">
      <c r="A3" s="39" t="s">
        <v>49</v>
      </c>
      <c r="B3" s="68" t="s">
        <v>50</v>
      </c>
      <c r="C3" s="40">
        <v>395275.42800000001</v>
      </c>
      <c r="D3" s="40">
        <v>23412.802</v>
      </c>
      <c r="E3" s="40">
        <v>9767.1470000000008</v>
      </c>
      <c r="F3" s="40">
        <v>-3959.9010000000007</v>
      </c>
      <c r="G3" s="40">
        <v>424497.45</v>
      </c>
      <c r="H3" s="41"/>
      <c r="I3" s="42"/>
    </row>
    <row r="4" spans="1:11" ht="15">
      <c r="A4" s="43" t="s">
        <v>78</v>
      </c>
      <c r="B4" s="69"/>
      <c r="C4" s="44">
        <v>105966.053</v>
      </c>
      <c r="D4" s="44">
        <v>10477.644</v>
      </c>
      <c r="E4" s="44">
        <v>1720.7730000000001</v>
      </c>
      <c r="F4" s="44">
        <v>-3341.2260000000001</v>
      </c>
      <c r="G4" s="44">
        <v>114824.97100000001</v>
      </c>
      <c r="H4" s="45"/>
      <c r="K4" s="3"/>
    </row>
    <row r="5" spans="1:11">
      <c r="A5" s="46" t="s">
        <v>49</v>
      </c>
      <c r="B5" s="70" t="s">
        <v>51</v>
      </c>
      <c r="C5" s="47">
        <v>84294.053</v>
      </c>
      <c r="D5" s="47">
        <v>7577.6440000000002</v>
      </c>
      <c r="E5" s="47">
        <v>1720.7730000000001</v>
      </c>
      <c r="F5" s="47">
        <v>-3350.2260000000001</v>
      </c>
      <c r="G5" s="47">
        <v>90243.971000000005</v>
      </c>
      <c r="H5" s="48"/>
    </row>
    <row r="6" spans="1:11" ht="15" thickBot="1">
      <c r="A6" s="39"/>
      <c r="B6" s="68" t="s">
        <v>52</v>
      </c>
      <c r="C6" s="40">
        <v>21672</v>
      </c>
      <c r="D6" s="40">
        <v>2900</v>
      </c>
      <c r="E6" s="40">
        <v>0</v>
      </c>
      <c r="F6" s="40">
        <v>9</v>
      </c>
      <c r="G6" s="40">
        <v>24581</v>
      </c>
      <c r="H6" s="48"/>
    </row>
    <row r="7" spans="1:11" ht="30">
      <c r="A7" s="43" t="s">
        <v>79</v>
      </c>
      <c r="B7" s="69"/>
      <c r="C7" s="44">
        <v>237058.253</v>
      </c>
      <c r="D7" s="44">
        <v>19645.900999999998</v>
      </c>
      <c r="E7" s="44">
        <v>28957.148999999998</v>
      </c>
      <c r="F7" s="44">
        <v>-1159.4240000000004</v>
      </c>
      <c r="G7" s="44">
        <v>284503.64400000003</v>
      </c>
      <c r="H7" s="49"/>
    </row>
    <row r="8" spans="1:11" ht="15">
      <c r="A8" s="46" t="s">
        <v>49</v>
      </c>
      <c r="B8" s="70" t="s">
        <v>53</v>
      </c>
      <c r="C8" s="47">
        <v>142893.875</v>
      </c>
      <c r="D8" s="47">
        <v>16305.227999999999</v>
      </c>
      <c r="E8" s="47">
        <v>25241.190999999999</v>
      </c>
      <c r="F8" s="47">
        <v>-1506.5640000000003</v>
      </c>
      <c r="G8" s="47">
        <v>182935.51700000002</v>
      </c>
      <c r="H8" s="50"/>
    </row>
    <row r="9" spans="1:11" ht="15" thickBot="1">
      <c r="A9" s="39"/>
      <c r="B9" s="68" t="s">
        <v>54</v>
      </c>
      <c r="C9" s="40">
        <v>94164.377999999997</v>
      </c>
      <c r="D9" s="40">
        <v>3340.6729999999998</v>
      </c>
      <c r="E9" s="40">
        <v>3715.9580000000005</v>
      </c>
      <c r="F9" s="40">
        <v>347.13999999999987</v>
      </c>
      <c r="G9" s="40">
        <v>101568.12700000001</v>
      </c>
      <c r="H9" s="51"/>
    </row>
    <row r="10" spans="1:11" ht="15">
      <c r="A10" s="43" t="s">
        <v>55</v>
      </c>
      <c r="B10" s="69"/>
      <c r="C10" s="44">
        <v>147468.807</v>
      </c>
      <c r="D10" s="44">
        <v>12080.689</v>
      </c>
      <c r="E10" s="44">
        <v>3546.9620000000004</v>
      </c>
      <c r="F10" s="44">
        <v>-1020.7869999999997</v>
      </c>
      <c r="G10" s="44">
        <v>162077.44</v>
      </c>
      <c r="H10" s="49"/>
    </row>
    <row r="11" spans="1:11" ht="29.25">
      <c r="A11" s="43" t="s">
        <v>49</v>
      </c>
      <c r="B11" s="71" t="s">
        <v>85</v>
      </c>
      <c r="C11" s="52">
        <v>15076.711999999998</v>
      </c>
      <c r="D11" s="52">
        <v>3664.6139999999991</v>
      </c>
      <c r="E11" s="52">
        <v>412.83099999999996</v>
      </c>
      <c r="F11" s="52">
        <v>95.238999999999947</v>
      </c>
      <c r="G11" s="52">
        <v>19249.399999999998</v>
      </c>
      <c r="H11" s="45"/>
    </row>
    <row r="12" spans="1:11" ht="15">
      <c r="A12" s="43"/>
      <c r="B12" s="71" t="s">
        <v>27</v>
      </c>
      <c r="C12" s="52">
        <v>34012.384999999995</v>
      </c>
      <c r="D12" s="52">
        <v>3810.527</v>
      </c>
      <c r="E12" s="52">
        <v>-17.564000000000007</v>
      </c>
      <c r="F12" s="52">
        <v>-235.44099999999997</v>
      </c>
      <c r="G12" s="52">
        <v>37569.899000000005</v>
      </c>
      <c r="H12" s="51"/>
    </row>
    <row r="13" spans="1:11" ht="15">
      <c r="A13" s="43"/>
      <c r="B13" s="71" t="s">
        <v>29</v>
      </c>
      <c r="C13" s="52">
        <v>25656</v>
      </c>
      <c r="D13" s="52">
        <v>1485</v>
      </c>
      <c r="E13" s="52">
        <v>0</v>
      </c>
      <c r="F13" s="52">
        <v>-184</v>
      </c>
      <c r="G13" s="52">
        <v>26959</v>
      </c>
      <c r="H13" s="51"/>
    </row>
    <row r="14" spans="1:11" ht="15.75" thickBot="1">
      <c r="A14" s="53"/>
      <c r="B14" s="72" t="s">
        <v>28</v>
      </c>
      <c r="C14" s="52">
        <v>72723.710000000006</v>
      </c>
      <c r="D14" s="52">
        <v>3120.5479999999998</v>
      </c>
      <c r="E14" s="52">
        <v>3151.6950000000002</v>
      </c>
      <c r="F14" s="52">
        <v>-696.58499999999992</v>
      </c>
      <c r="G14" s="52">
        <v>78299.141000000003</v>
      </c>
      <c r="H14" s="51"/>
    </row>
    <row r="15" spans="1:11" ht="15.75" thickBot="1">
      <c r="A15" s="54" t="s">
        <v>9</v>
      </c>
      <c r="B15" s="68"/>
      <c r="C15" s="55">
        <v>204693.95300000001</v>
      </c>
      <c r="D15" s="55">
        <v>8211.9879999999994</v>
      </c>
      <c r="E15" s="55">
        <v>5655.9220000000005</v>
      </c>
      <c r="F15" s="55">
        <v>-3991.8390000000004</v>
      </c>
      <c r="G15" s="55">
        <v>214570.024</v>
      </c>
      <c r="H15" s="51"/>
    </row>
    <row r="16" spans="1:11" ht="15.75" thickBot="1">
      <c r="A16" s="54" t="s">
        <v>56</v>
      </c>
      <c r="B16" s="68"/>
      <c r="C16" s="55">
        <v>2973.9679999999998</v>
      </c>
      <c r="D16" s="55">
        <v>-3719.6289999999999</v>
      </c>
      <c r="E16" s="55">
        <v>0</v>
      </c>
      <c r="F16" s="55">
        <v>-1587.4810000000002</v>
      </c>
      <c r="G16" s="55">
        <v>-2333.1390000000001</v>
      </c>
      <c r="H16" s="51"/>
    </row>
    <row r="17" spans="1:8" ht="15.75" thickBot="1">
      <c r="A17" s="34" t="s">
        <v>57</v>
      </c>
      <c r="B17" s="67"/>
      <c r="C17" s="35">
        <v>487893.77200000006</v>
      </c>
      <c r="D17" s="35">
        <v>26921.917999999998</v>
      </c>
      <c r="E17" s="35">
        <v>43788.877</v>
      </c>
      <c r="F17" s="35">
        <v>-4529.3130000000001</v>
      </c>
      <c r="G17" s="35">
        <v>554087.46399999992</v>
      </c>
      <c r="H17" s="56"/>
    </row>
    <row r="18" spans="1:8" ht="15.75" thickBot="1">
      <c r="A18" s="204" t="s">
        <v>49</v>
      </c>
      <c r="B18" s="203" t="s">
        <v>58</v>
      </c>
      <c r="C18" s="205">
        <v>145239.473</v>
      </c>
      <c r="D18" s="205">
        <v>4026.4989999999998</v>
      </c>
      <c r="E18" s="205">
        <v>0</v>
      </c>
      <c r="F18" s="205">
        <v>-1893.1399999999999</v>
      </c>
      <c r="G18" s="205">
        <v>147384.04199999999</v>
      </c>
      <c r="H18" s="56"/>
    </row>
    <row r="19" spans="1:8" ht="15">
      <c r="A19" s="43" t="s">
        <v>6</v>
      </c>
      <c r="B19" s="69"/>
      <c r="C19" s="44">
        <v>242274</v>
      </c>
      <c r="D19" s="44">
        <v>16808.460999999999</v>
      </c>
      <c r="E19" s="44">
        <v>7123</v>
      </c>
      <c r="F19" s="44">
        <v>-1052.97</v>
      </c>
      <c r="G19" s="44">
        <v>265155.49099999998</v>
      </c>
      <c r="H19" s="45"/>
    </row>
    <row r="20" spans="1:8" ht="15">
      <c r="A20" s="46" t="s">
        <v>49</v>
      </c>
      <c r="B20" s="70" t="s">
        <v>51</v>
      </c>
      <c r="C20" s="47">
        <v>230654</v>
      </c>
      <c r="D20" s="47">
        <v>17203.97</v>
      </c>
      <c r="E20" s="47">
        <v>7123</v>
      </c>
      <c r="F20" s="47">
        <v>-1052.97</v>
      </c>
      <c r="G20" s="47">
        <v>253929</v>
      </c>
      <c r="H20" s="57"/>
    </row>
    <row r="21" spans="1:8" ht="15" thickBot="1">
      <c r="A21" s="39"/>
      <c r="B21" s="68" t="s">
        <v>52</v>
      </c>
      <c r="C21" s="40">
        <v>11620</v>
      </c>
      <c r="D21" s="40">
        <v>-395.50900000000001</v>
      </c>
      <c r="E21" s="40">
        <v>0</v>
      </c>
      <c r="F21" s="40">
        <v>0</v>
      </c>
      <c r="G21" s="40">
        <v>11226.491</v>
      </c>
      <c r="H21" s="41"/>
    </row>
    <row r="22" spans="1:8" ht="30">
      <c r="A22" s="43" t="s">
        <v>79</v>
      </c>
      <c r="B22" s="69"/>
      <c r="C22" s="44">
        <v>182943.66</v>
      </c>
      <c r="D22" s="44">
        <v>2026.4749999999997</v>
      </c>
      <c r="E22" s="44">
        <v>36665.877</v>
      </c>
      <c r="F22" s="44">
        <v>-2865.5649999999996</v>
      </c>
      <c r="G22" s="44">
        <v>218774.65899999999</v>
      </c>
      <c r="H22" s="45"/>
    </row>
    <row r="23" spans="1:8">
      <c r="A23" s="46" t="s">
        <v>49</v>
      </c>
      <c r="B23" s="70" t="s">
        <v>53</v>
      </c>
      <c r="C23" s="47">
        <v>112000.299</v>
      </c>
      <c r="D23" s="47">
        <v>5691.4490000000005</v>
      </c>
      <c r="E23" s="47">
        <v>36665.877</v>
      </c>
      <c r="F23" s="47">
        <v>-1583.203</v>
      </c>
      <c r="G23" s="47">
        <v>152774.42199999999</v>
      </c>
      <c r="H23" s="51"/>
    </row>
    <row r="24" spans="1:8" ht="15" thickBot="1">
      <c r="A24" s="39"/>
      <c r="B24" s="68" t="s">
        <v>54</v>
      </c>
      <c r="C24" s="40">
        <v>70943.361000000004</v>
      </c>
      <c r="D24" s="40">
        <v>-3664.9740000000002</v>
      </c>
      <c r="E24" s="40">
        <v>0</v>
      </c>
      <c r="F24" s="40">
        <v>-1282.3619999999999</v>
      </c>
      <c r="G24" s="40">
        <v>66000.236999999994</v>
      </c>
      <c r="H24" s="51"/>
    </row>
    <row r="25" spans="1:8" ht="15">
      <c r="A25" s="43" t="s">
        <v>59</v>
      </c>
      <c r="B25" s="69"/>
      <c r="C25" s="44">
        <v>62676.112000000001</v>
      </c>
      <c r="D25" s="44">
        <v>8086.982</v>
      </c>
      <c r="E25" s="44">
        <v>0</v>
      </c>
      <c r="F25" s="44">
        <v>-610.77800000000002</v>
      </c>
      <c r="G25" s="44">
        <v>70157.313999999998</v>
      </c>
      <c r="H25" s="49"/>
    </row>
    <row r="26" spans="1:8" ht="29.25">
      <c r="A26" s="58" t="s">
        <v>49</v>
      </c>
      <c r="B26" s="71" t="s">
        <v>86</v>
      </c>
      <c r="C26" s="52">
        <v>24798.262999999999</v>
      </c>
      <c r="D26" s="52">
        <v>2031.13</v>
      </c>
      <c r="E26" s="52">
        <v>0</v>
      </c>
      <c r="F26" s="52">
        <v>-273.666</v>
      </c>
      <c r="G26" s="52">
        <v>26555.726999999999</v>
      </c>
      <c r="H26" s="50"/>
    </row>
    <row r="27" spans="1:8">
      <c r="A27" s="46"/>
      <c r="B27" s="70" t="s">
        <v>27</v>
      </c>
      <c r="C27" s="52">
        <v>19584.849000000002</v>
      </c>
      <c r="D27" s="52">
        <v>1348.8520000000001</v>
      </c>
      <c r="E27" s="52">
        <v>0</v>
      </c>
      <c r="F27" s="52">
        <v>-210.11200000000002</v>
      </c>
      <c r="G27" s="52">
        <v>20723.587</v>
      </c>
      <c r="H27" s="51"/>
    </row>
    <row r="28" spans="1:8" ht="15" thickBot="1">
      <c r="A28" s="39"/>
      <c r="B28" s="68" t="s">
        <v>60</v>
      </c>
      <c r="C28" s="52">
        <v>18293</v>
      </c>
      <c r="D28" s="52">
        <v>4707</v>
      </c>
      <c r="E28" s="52">
        <v>0</v>
      </c>
      <c r="F28" s="52">
        <v>-127</v>
      </c>
      <c r="G28" s="52">
        <v>22878</v>
      </c>
      <c r="H28" s="49"/>
    </row>
    <row r="29" spans="1:8" ht="15.75" thickBot="1">
      <c r="A29" s="34" t="s">
        <v>61</v>
      </c>
      <c r="B29" s="73"/>
      <c r="C29" s="35">
        <v>-210267.26199999993</v>
      </c>
      <c r="D29" s="35">
        <v>-19774.674999999999</v>
      </c>
      <c r="E29" s="35">
        <v>3908.0710000000017</v>
      </c>
      <c r="F29" s="35">
        <v>6571.4440000000022</v>
      </c>
      <c r="G29" s="35">
        <v>-219555.47600000014</v>
      </c>
      <c r="H29" s="45"/>
    </row>
    <row r="30" spans="1:8">
      <c r="A30" s="139" t="s">
        <v>49</v>
      </c>
      <c r="B30" s="140" t="s">
        <v>62</v>
      </c>
      <c r="C30" s="141">
        <v>-250035.95500000002</v>
      </c>
      <c r="D30" s="141">
        <v>-19386.303</v>
      </c>
      <c r="E30" s="141">
        <v>-9767.1470000000008</v>
      </c>
      <c r="F30" s="141">
        <v>2066.7609999999995</v>
      </c>
      <c r="G30" s="141">
        <v>-277113.40800000005</v>
      </c>
      <c r="H30" s="51"/>
    </row>
    <row r="31" spans="1:8" ht="14.25" customHeight="1">
      <c r="A31" s="59" t="s">
        <v>63</v>
      </c>
      <c r="B31" s="74"/>
      <c r="C31" s="59"/>
      <c r="D31" s="59"/>
      <c r="E31" s="59"/>
      <c r="F31" s="59"/>
      <c r="G31" s="59"/>
      <c r="H31" s="51"/>
    </row>
    <row r="32" spans="1:8">
      <c r="A32" s="60" t="s">
        <v>64</v>
      </c>
      <c r="B32" s="75"/>
      <c r="C32" s="60"/>
      <c r="D32" s="60"/>
      <c r="E32" s="60"/>
      <c r="F32" s="60"/>
      <c r="G32" s="60"/>
      <c r="H32" s="51"/>
    </row>
    <row r="33" spans="8:8">
      <c r="H33" s="49"/>
    </row>
    <row r="34" spans="8:8" ht="15">
      <c r="H34" s="45"/>
    </row>
    <row r="35" spans="8:8">
      <c r="H35" s="61"/>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rightToLeft="1" zoomScale="110" zoomScaleNormal="110" workbookViewId="0">
      <selection activeCell="B16" sqref="B16"/>
    </sheetView>
  </sheetViews>
  <sheetFormatPr defaultRowHeight="14.25"/>
  <sheetData>
    <row r="1" spans="1:1" ht="18.75">
      <c r="A1" s="183" t="s">
        <v>120</v>
      </c>
    </row>
    <row r="2" spans="1:1">
      <c r="A2" s="14" t="s">
        <v>182</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rightToLeft="1" zoomScale="160" zoomScaleNormal="160" workbookViewId="0">
      <selection activeCell="L4" sqref="L4"/>
    </sheetView>
  </sheetViews>
  <sheetFormatPr defaultColWidth="9.125" defaultRowHeight="14.25"/>
  <cols>
    <col min="1" max="1" width="37.75" style="1" bestFit="1" customWidth="1"/>
    <col min="2" max="5" width="9.875" style="1" bestFit="1" customWidth="1"/>
    <col min="6" max="12" width="10.25" style="1" bestFit="1" customWidth="1"/>
    <col min="13" max="16" width="9.875" style="1" bestFit="1" customWidth="1"/>
    <col min="17" max="16384" width="9.125" style="1"/>
  </cols>
  <sheetData>
    <row r="1" spans="1:17" ht="15">
      <c r="A1" s="117" t="s">
        <v>90</v>
      </c>
      <c r="B1" s="119" t="s">
        <v>2</v>
      </c>
      <c r="C1" s="119" t="s">
        <v>3</v>
      </c>
      <c r="D1" s="155" t="s">
        <v>4</v>
      </c>
      <c r="E1" s="155" t="s">
        <v>10</v>
      </c>
      <c r="F1" s="155" t="s">
        <v>5</v>
      </c>
      <c r="G1" s="155" t="s">
        <v>11</v>
      </c>
      <c r="H1" s="155" t="s">
        <v>80</v>
      </c>
      <c r="I1" s="155" t="s">
        <v>81</v>
      </c>
      <c r="J1" s="155" t="s">
        <v>76</v>
      </c>
      <c r="K1" s="155" t="s">
        <v>106</v>
      </c>
      <c r="L1" s="155" t="s">
        <v>171</v>
      </c>
      <c r="N1" s="1">
        <v>3</v>
      </c>
      <c r="O1" s="1">
        <v>10</v>
      </c>
      <c r="P1" s="1" t="s">
        <v>111</v>
      </c>
      <c r="Q1" s="1" t="s">
        <v>112</v>
      </c>
    </row>
    <row r="2" spans="1:17">
      <c r="A2" s="116" t="s">
        <v>87</v>
      </c>
      <c r="B2" s="10">
        <v>6049.1050000000005</v>
      </c>
      <c r="C2" s="10">
        <v>11336.502</v>
      </c>
      <c r="D2" s="10">
        <v>11988.255000000001</v>
      </c>
      <c r="E2" s="10">
        <v>16892.825000000001</v>
      </c>
      <c r="F2" s="10">
        <v>21514.605</v>
      </c>
      <c r="G2" s="10">
        <v>17362.681</v>
      </c>
      <c r="H2" s="26">
        <v>20968.887999999999</v>
      </c>
      <c r="I2" s="26">
        <v>18950.101000000002</v>
      </c>
      <c r="J2" s="121">
        <v>22883.454000000002</v>
      </c>
      <c r="K2" s="121">
        <v>16135.245000000001</v>
      </c>
      <c r="L2" s="121">
        <v>16808.460999999999</v>
      </c>
      <c r="M2" s="3">
        <f>AVERAGE(Table13[[#This Row],[2015]:[2023]])</f>
        <v>17559.172888888887</v>
      </c>
      <c r="N2" s="3">
        <f>AVERAGE(Table13[[#This Row],[2021]:[2023]])</f>
        <v>19322.933333333338</v>
      </c>
    </row>
    <row r="3" spans="1:17">
      <c r="A3" s="116" t="s">
        <v>88</v>
      </c>
      <c r="B3" s="26">
        <v>3779</v>
      </c>
      <c r="C3" s="26">
        <v>5569</v>
      </c>
      <c r="D3" s="26">
        <v>7839</v>
      </c>
      <c r="E3" s="26">
        <v>12535</v>
      </c>
      <c r="F3" s="26">
        <v>18188</v>
      </c>
      <c r="G3" s="26">
        <v>9353</v>
      </c>
      <c r="H3" s="26">
        <v>15679</v>
      </c>
      <c r="I3" s="26">
        <v>8330</v>
      </c>
      <c r="J3" s="121">
        <v>13902</v>
      </c>
      <c r="K3" s="121">
        <v>6089</v>
      </c>
      <c r="L3" s="121">
        <f>16480-10781</f>
        <v>5699</v>
      </c>
      <c r="M3" s="3">
        <f>AVERAGE(Table13[[#This Row],[2015]:[2023]])</f>
        <v>10831.555555555555</v>
      </c>
      <c r="N3" s="3">
        <f>AVERAGE(Table13[[#This Row],[2021]:[2023]])</f>
        <v>9440.3333333333339</v>
      </c>
    </row>
    <row r="4" spans="1:17">
      <c r="A4" s="120" t="s">
        <v>89</v>
      </c>
      <c r="B4" s="123">
        <v>3777</v>
      </c>
      <c r="C4" s="123">
        <v>3992</v>
      </c>
      <c r="D4" s="123">
        <v>3424</v>
      </c>
      <c r="E4" s="123">
        <v>3677</v>
      </c>
      <c r="F4" s="123">
        <v>3347</v>
      </c>
      <c r="G4" s="123">
        <v>6027</v>
      </c>
      <c r="H4" s="123">
        <v>4919</v>
      </c>
      <c r="I4" s="123">
        <v>9265</v>
      </c>
      <c r="J4" s="124">
        <v>7355</v>
      </c>
      <c r="K4" s="124">
        <v>9683</v>
      </c>
      <c r="L4" s="124">
        <v>10781</v>
      </c>
      <c r="M4" s="3">
        <f>AVERAGE(Table13[[#This Row],[2015]:[2023]])</f>
        <v>5743.2222222222226</v>
      </c>
      <c r="N4" s="3">
        <f>AVERAGE(Table13[[#This Row],[2021]:[2023]])</f>
        <v>8767.6666666666661</v>
      </c>
    </row>
    <row r="5" spans="1:17">
      <c r="A5" s="149" t="s">
        <v>52</v>
      </c>
      <c r="B5" s="123">
        <v>-2638.2660000000001</v>
      </c>
      <c r="C5" s="123">
        <v>857.95899999999995</v>
      </c>
      <c r="D5" s="123">
        <v>190.14100000000002</v>
      </c>
      <c r="E5" s="123">
        <v>268.827</v>
      </c>
      <c r="F5" s="123">
        <v>-436.76900000000001</v>
      </c>
      <c r="G5" s="123">
        <v>1521.6669999999999</v>
      </c>
      <c r="H5" s="123">
        <v>71.926000000000016</v>
      </c>
      <c r="I5" s="123">
        <v>662.54</v>
      </c>
      <c r="J5" s="123">
        <v>641</v>
      </c>
      <c r="K5" s="123">
        <v>-446</v>
      </c>
      <c r="L5" s="123">
        <v>-395.50900000000001</v>
      </c>
      <c r="M5" s="3">
        <f>AVERAGE(Table13[[#This Row],[2015]:[2023]])</f>
        <v>370.14344444444441</v>
      </c>
      <c r="N5" s="3">
        <f>AVERAGE(Table13[[#This Row],[2021]:[2023]])</f>
        <v>285.84666666666664</v>
      </c>
    </row>
    <row r="6" spans="1:17" hidden="1">
      <c r="A6" s="149" t="s">
        <v>102</v>
      </c>
      <c r="B6" s="123"/>
      <c r="C6" s="123"/>
      <c r="D6" s="123"/>
      <c r="E6" s="123"/>
      <c r="F6" s="123"/>
      <c r="G6" s="123"/>
      <c r="H6" s="123">
        <v>18305</v>
      </c>
      <c r="I6" s="123">
        <v>18100</v>
      </c>
      <c r="J6" s="123">
        <v>14939</v>
      </c>
      <c r="K6" s="123">
        <f>K7+K8</f>
        <v>7058</v>
      </c>
      <c r="L6" s="123"/>
    </row>
    <row r="7" spans="1:17" hidden="1">
      <c r="A7" s="149" t="s">
        <v>103</v>
      </c>
      <c r="B7" s="123"/>
      <c r="C7" s="123"/>
      <c r="D7" s="123"/>
      <c r="E7" s="123"/>
      <c r="F7" s="123"/>
      <c r="G7" s="123"/>
      <c r="H7" s="123">
        <v>14290</v>
      </c>
      <c r="I7" s="123">
        <v>13228</v>
      </c>
      <c r="J7" s="123">
        <v>10547</v>
      </c>
      <c r="K7" s="123">
        <v>3119</v>
      </c>
      <c r="L7" s="123"/>
    </row>
    <row r="8" spans="1:17" hidden="1">
      <c r="A8" s="149" t="s">
        <v>104</v>
      </c>
      <c r="B8" s="123"/>
      <c r="C8" s="123"/>
      <c r="D8" s="123"/>
      <c r="E8" s="123"/>
      <c r="F8" s="123"/>
      <c r="G8" s="123"/>
      <c r="H8" s="123">
        <v>4014</v>
      </c>
      <c r="I8" s="123">
        <v>4872</v>
      </c>
      <c r="J8" s="123">
        <v>4392</v>
      </c>
      <c r="K8" s="123">
        <v>3939</v>
      </c>
      <c r="L8" s="123"/>
    </row>
    <row r="29" spans="2:12">
      <c r="B29" s="154"/>
      <c r="C29" s="154"/>
      <c r="D29" s="154"/>
      <c r="E29" s="154"/>
      <c r="F29" s="154"/>
      <c r="G29" s="154"/>
      <c r="H29" s="154"/>
      <c r="I29" s="154"/>
      <c r="J29" s="154"/>
      <c r="K29" s="154"/>
      <c r="L29" s="154"/>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rightToLeft="1" zoomScale="120" zoomScaleNormal="120" workbookViewId="0">
      <selection activeCell="B15" sqref="B15"/>
    </sheetView>
  </sheetViews>
  <sheetFormatPr defaultColWidth="9.125" defaultRowHeight="14.25"/>
  <cols>
    <col min="1" max="16384" width="9.125" style="1"/>
  </cols>
  <sheetData>
    <row r="1" spans="1:1" ht="15">
      <c r="A1" s="16" t="s">
        <v>119</v>
      </c>
    </row>
    <row r="2" spans="1:1">
      <c r="A2" s="14" t="s">
        <v>182</v>
      </c>
    </row>
    <row r="15" spans="1:1">
      <c r="A15" s="9" t="s">
        <v>74</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rightToLeft="1" zoomScale="115" zoomScaleNormal="115" workbookViewId="0">
      <selection activeCell="N1" sqref="N1:N5"/>
    </sheetView>
  </sheetViews>
  <sheetFormatPr defaultColWidth="9.125" defaultRowHeight="14.25"/>
  <cols>
    <col min="1" max="1" width="18.375" style="1" customWidth="1"/>
    <col min="2" max="2" width="12.625" style="1" bestFit="1" customWidth="1"/>
    <col min="3" max="4" width="9" style="1" bestFit="1" customWidth="1"/>
    <col min="5" max="5" width="6.125" style="1" bestFit="1" customWidth="1"/>
    <col min="6" max="10" width="9.125" style="1"/>
    <col min="11" max="12" width="12.25" style="1" bestFit="1" customWidth="1"/>
    <col min="13" max="16384" width="9.125" style="1"/>
  </cols>
  <sheetData>
    <row r="1" spans="1:14" ht="15">
      <c r="B1" s="153">
        <v>2014</v>
      </c>
      <c r="C1" s="153">
        <v>2015</v>
      </c>
      <c r="D1" s="152">
        <v>2016</v>
      </c>
      <c r="E1" s="153">
        <v>2017</v>
      </c>
      <c r="F1" s="153">
        <v>2018</v>
      </c>
      <c r="G1" s="153">
        <v>2019</v>
      </c>
      <c r="H1" s="153">
        <v>2020</v>
      </c>
      <c r="I1" s="153">
        <v>2021</v>
      </c>
      <c r="J1" s="153">
        <v>2022</v>
      </c>
      <c r="K1" s="153">
        <v>2023</v>
      </c>
      <c r="L1" s="153">
        <v>2024</v>
      </c>
    </row>
    <row r="2" spans="1:14" ht="15">
      <c r="A2" s="152" t="s">
        <v>31</v>
      </c>
      <c r="B2" s="25">
        <v>3600</v>
      </c>
      <c r="C2" s="25">
        <v>4521</v>
      </c>
      <c r="D2" s="25">
        <v>3560</v>
      </c>
      <c r="E2" s="25">
        <v>-3</v>
      </c>
      <c r="F2" s="25">
        <v>-8380</v>
      </c>
      <c r="G2" s="25">
        <v>-3170</v>
      </c>
      <c r="H2" s="25">
        <v>-5648.0820000000003</v>
      </c>
      <c r="I2" s="25">
        <v>10970.368999999999</v>
      </c>
      <c r="J2" s="25">
        <v>687.46699999999964</v>
      </c>
      <c r="K2" s="25">
        <v>-217.608</v>
      </c>
      <c r="L2" s="25">
        <v>5691.4489999999996</v>
      </c>
      <c r="N2" s="3"/>
    </row>
    <row r="3" spans="1:14" ht="15">
      <c r="A3" s="152" t="s">
        <v>105</v>
      </c>
      <c r="B3" s="25">
        <v>5856</v>
      </c>
      <c r="C3" s="25">
        <v>-1767</v>
      </c>
      <c r="D3" s="25">
        <v>-589</v>
      </c>
      <c r="E3" s="25">
        <v>1951</v>
      </c>
      <c r="F3" s="25">
        <v>5288.6079999999993</v>
      </c>
      <c r="G3" s="25">
        <v>3144.0530000000003</v>
      </c>
      <c r="H3" s="25">
        <v>24534.536</v>
      </c>
      <c r="I3" s="25">
        <v>19505.812999999998</v>
      </c>
      <c r="J3" s="25">
        <v>3572.0729999999999</v>
      </c>
      <c r="K3" s="25">
        <v>-10864.527000000002</v>
      </c>
      <c r="L3" s="25">
        <v>-3664.9740000000002</v>
      </c>
      <c r="N3" s="3"/>
    </row>
    <row r="4" spans="1:14" ht="15">
      <c r="A4" s="152" t="s">
        <v>101</v>
      </c>
      <c r="B4" s="25">
        <f>B2+B3</f>
        <v>9456</v>
      </c>
      <c r="C4" s="25">
        <f t="shared" ref="C4:I4" si="0">C2+C3</f>
        <v>2754</v>
      </c>
      <c r="D4" s="25">
        <f t="shared" si="0"/>
        <v>2971</v>
      </c>
      <c r="E4" s="25">
        <f t="shared" si="0"/>
        <v>1948</v>
      </c>
      <c r="F4" s="25">
        <f t="shared" si="0"/>
        <v>-3091.3920000000007</v>
      </c>
      <c r="G4" s="25">
        <f t="shared" si="0"/>
        <v>-25.946999999999662</v>
      </c>
      <c r="H4" s="25">
        <f t="shared" si="0"/>
        <v>18886.453999999998</v>
      </c>
      <c r="I4" s="25">
        <f t="shared" si="0"/>
        <v>30476.181999999997</v>
      </c>
      <c r="J4" s="25">
        <v>4259.54</v>
      </c>
      <c r="K4" s="25">
        <v>-11082.135</v>
      </c>
      <c r="L4" s="25">
        <v>2026.4749999999999</v>
      </c>
      <c r="N4" s="3"/>
    </row>
    <row r="5" spans="1:14">
      <c r="N5" s="3"/>
    </row>
    <row r="9" spans="1:14" ht="15">
      <c r="B9" s="153" t="s">
        <v>123</v>
      </c>
      <c r="C9" s="153" t="s">
        <v>124</v>
      </c>
      <c r="D9" s="153" t="s">
        <v>121</v>
      </c>
      <c r="E9" s="153" t="s">
        <v>125</v>
      </c>
    </row>
    <row r="10" spans="1:14" ht="15">
      <c r="A10" s="152" t="s">
        <v>31</v>
      </c>
      <c r="B10" s="25">
        <v>1.5444149999999999</v>
      </c>
      <c r="C10" s="25">
        <v>0.60677000000000003</v>
      </c>
      <c r="D10" s="25">
        <v>0.78618299999999997</v>
      </c>
      <c r="E10" s="25">
        <v>2.7540810000000002</v>
      </c>
    </row>
    <row r="11" spans="1:14" ht="15">
      <c r="A11" s="152" t="s">
        <v>105</v>
      </c>
      <c r="B11" s="25">
        <v>-2.4774080000000005</v>
      </c>
      <c r="C11" s="25">
        <v>-1.2106719999999997</v>
      </c>
      <c r="D11" s="25">
        <v>2.1640619999999999</v>
      </c>
      <c r="E11" s="25">
        <v>-2.1409560000000005</v>
      </c>
    </row>
    <row r="12" spans="1:14" ht="15">
      <c r="A12" s="152" t="s">
        <v>101</v>
      </c>
      <c r="B12" s="25">
        <v>-0.93299300000000007</v>
      </c>
      <c r="C12" s="25">
        <v>-0.60390200000000005</v>
      </c>
      <c r="D12" s="25">
        <v>2.9502449999999998</v>
      </c>
      <c r="E12" s="25">
        <v>0.61312500000000003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50</vt:i4>
      </vt:variant>
      <vt:variant>
        <vt:lpstr>טווחים בעלי שם</vt:lpstr>
      </vt:variant>
      <vt:variant>
        <vt:i4>1</vt:i4>
      </vt:variant>
    </vt:vector>
  </HeadingPairs>
  <TitlesOfParts>
    <vt:vector size="51" baseType="lpstr">
      <vt:lpstr>נתונים ג'-1</vt:lpstr>
      <vt:lpstr>איור ג'-1</vt:lpstr>
      <vt:lpstr>נתונים ג'-2</vt:lpstr>
      <vt:lpstr>איור ג'-2</vt:lpstr>
      <vt:lpstr>נתונים ג'-3</vt:lpstr>
      <vt:lpstr>איור ג'-3</vt:lpstr>
      <vt:lpstr>נתונים ג'-4</vt:lpstr>
      <vt:lpstr>איור ג'-4</vt:lpstr>
      <vt:lpstr>נתונים ג'-5</vt:lpstr>
      <vt:lpstr>איור ג'-5</vt:lpstr>
      <vt:lpstr>נתונים ג'-6</vt:lpstr>
      <vt:lpstr>איור ג'-6</vt:lpstr>
      <vt:lpstr>נתונים ג'-7</vt:lpstr>
      <vt:lpstr>איור ג'-7</vt:lpstr>
      <vt:lpstr>נתונים ג'-8</vt:lpstr>
      <vt:lpstr>איור ג'-8</vt:lpstr>
      <vt:lpstr>נתונים ג'-9</vt:lpstr>
      <vt:lpstr>איור ג'-9</vt:lpstr>
      <vt:lpstr>נתונים ג'-3.1</vt:lpstr>
      <vt:lpstr>נתונים ג'-10</vt:lpstr>
      <vt:lpstr>איור ג'-10</vt:lpstr>
      <vt:lpstr>נתונים ג'-11</vt:lpstr>
      <vt:lpstr>איור ג'-11</vt:lpstr>
      <vt:lpstr>נתונים ג'-12</vt:lpstr>
      <vt:lpstr>איור ג'-12</vt:lpstr>
      <vt:lpstr>נתונים ג'-13</vt:lpstr>
      <vt:lpstr>איור ג'-13</vt:lpstr>
      <vt:lpstr>נתונים ג'-14</vt:lpstr>
      <vt:lpstr>איור ג'-14</vt:lpstr>
      <vt:lpstr>נתונים ג'-15</vt:lpstr>
      <vt:lpstr>איור ג'-15</vt:lpstr>
      <vt:lpstr>נתונים ג'-16 </vt:lpstr>
      <vt:lpstr>איור ג'-16 </vt:lpstr>
      <vt:lpstr>נתונים ג'-17</vt:lpstr>
      <vt:lpstr>איור ג'-17</vt:lpstr>
      <vt:lpstr>נתונים ג'-18</vt:lpstr>
      <vt:lpstr>איור ג'-18</vt:lpstr>
      <vt:lpstr>נתונים ג'-19</vt:lpstr>
      <vt:lpstr>איור ג'-19</vt:lpstr>
      <vt:lpstr>נתונים ג'-20</vt:lpstr>
      <vt:lpstr>איור ג'-20</vt:lpstr>
      <vt:lpstr>נתונים ג'-21</vt:lpstr>
      <vt:lpstr>איור ג'-21 </vt:lpstr>
      <vt:lpstr>נתונים ג'-22</vt:lpstr>
      <vt:lpstr>איור ג'-22</vt:lpstr>
      <vt:lpstr>נתונים ג'-23</vt:lpstr>
      <vt:lpstr>איור ג'-23</vt:lpstr>
      <vt:lpstr>נתונים ג'-24</vt:lpstr>
      <vt:lpstr>איור ג'-24</vt:lpstr>
      <vt:lpstr>מצבת הנכסים וההתחייבויות</vt:lpstr>
      <vt:lpstr>'מצבת הנכסים וההתחייבויות'!WPrint_Area_W</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נילי יהלום</dc:creator>
  <cp:lastModifiedBy>הדר גוטסמן</cp:lastModifiedBy>
  <cp:lastPrinted>2021-03-09T12:54:34Z</cp:lastPrinted>
  <dcterms:created xsi:type="dcterms:W3CDTF">2020-02-26T11:44:03Z</dcterms:created>
  <dcterms:modified xsi:type="dcterms:W3CDTF">2025-03-19T14:37:19Z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-853567378</vt:i4>
  </property>
  <property fmtid="{D5CDD505-2E9C-101B-9397-08002B2CF9AE}" pid="4" name="_EmailSubject">
    <vt:lpwstr>פעילות המשק מול חול.docx</vt:lpwstr>
  </property>
  <property fmtid="{D5CDD505-2E9C-101B-9397-08002B2CF9AE}" pid="5" name="_AuthorEmail">
    <vt:lpwstr>Hanady.Azzam@boi.org.il</vt:lpwstr>
  </property>
  <property fmtid="{D5CDD505-2E9C-101B-9397-08002B2CF9AE}" pid="6" name="_AuthorEmailDisplayName">
    <vt:lpwstr>הנאדי עזאם</vt:lpwstr>
  </property>
  <property fmtid="{D5CDD505-2E9C-101B-9397-08002B2CF9AE}" pid="7" name="_ReviewingToolsShownOnce">
    <vt:lpwstr/>
  </property>
</Properties>
</file>