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drawings/drawing3.xml" ContentType="application/vnd.openxmlformats-officedocument.drawing+xml"/>
  <Override PartName="/xl/charts/chart4.xml" ContentType="application/vnd.openxmlformats-officedocument.drawingml.chart+xml"/>
  <Override PartName="/xl/tables/table4.xml" ContentType="application/vnd.openxmlformats-officedocument.spreadsheetml.table+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tables/table5.xml" ContentType="application/vnd.openxmlformats-officedocument.spreadsheetml.table+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ables/table6.xml" ContentType="application/vnd.openxmlformats-officedocument.spreadsheetml.table+xml"/>
  <Override PartName="/xl/drawings/drawing9.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tables/table7.xml" ContentType="application/vnd.openxmlformats-officedocument.spreadsheetml.table+xml"/>
  <Override PartName="/xl/drawings/drawing11.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ables/table8.xml" ContentType="application/vnd.openxmlformats-officedocument.spreadsheetml.table+xml"/>
  <Override PartName="/xl/drawings/drawing1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drawings/drawing13.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ables/table11.xml" ContentType="application/vnd.openxmlformats-officedocument.spreadsheetml.table+xml"/>
  <Override PartName="/xl/drawings/drawing14.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ables/table12.xml" ContentType="application/vnd.openxmlformats-officedocument.spreadsheetml.table+xml"/>
  <Override PartName="/xl/drawings/drawing15.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ables/table13.xml" ContentType="application/vnd.openxmlformats-officedocument.spreadsheetml.table+xml"/>
  <Override PartName="/xl/comments1.xml" ContentType="application/vnd.openxmlformats-officedocument.spreadsheetml.comments+xml"/>
  <Override PartName="/xl/drawings/drawing16.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ables/table14.xml" ContentType="application/vnd.openxmlformats-officedocument.spreadsheetml.table+xml"/>
  <Override PartName="/xl/drawings/drawing18.xml" ContentType="application/vnd.openxmlformats-officedocument.drawing+xml"/>
  <Override PartName="/xl/charts/chart19.xml" ContentType="application/vnd.openxmlformats-officedocument.drawingml.chart+xml"/>
  <Override PartName="/xl/tables/table15.xml" ContentType="application/vnd.openxmlformats-officedocument.spreadsheetml.table+xml"/>
  <Override PartName="/xl/drawings/drawing19.xml" ContentType="application/vnd.openxmlformats-officedocument.drawing+xml"/>
  <Override PartName="/xl/charts/chart20.xml" ContentType="application/vnd.openxmlformats-officedocument.drawingml.chart+xml"/>
  <Override PartName="/xl/tables/table16.xml" ContentType="application/vnd.openxmlformats-officedocument.spreadsheetml.table+xml"/>
  <Override PartName="/xl/drawings/drawing20.xml" ContentType="application/vnd.openxmlformats-officedocument.drawing+xml"/>
  <Override PartName="/xl/charts/chart21.xml" ContentType="application/vnd.openxmlformats-officedocument.drawingml.chart+xml"/>
  <Override PartName="/xl/tables/table17.xml" ContentType="application/vnd.openxmlformats-officedocument.spreadsheetml.table+xml"/>
  <Override PartName="/xl/drawings/drawing2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tables/table18.xml" ContentType="application/vnd.openxmlformats-officedocument.spreadsheetml.table+xml"/>
  <Override PartName="/xl/drawings/drawing22.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3.xml" ContentType="application/vnd.openxmlformats-officedocument.drawingml.chartshapes+xml"/>
  <Override PartName="/xl/tables/table19.xml" ContentType="application/vnd.openxmlformats-officedocument.spreadsheetml.table+xml"/>
  <Override PartName="/xl/drawings/drawing24.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tables/table20.xml" ContentType="application/vnd.openxmlformats-officedocument.spreadsheetml.table+xml"/>
  <Override PartName="/xl/drawings/drawing25.xml" ContentType="application/vnd.openxmlformats-officedocument.drawing+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vsrvmmh\vmmh\ISD\אגף סטטיסטיקה - 2\יחידת שוק מטבע חוץ - 2\נכסים והתחייבויות\מבט סטטיסטי- פרסום שנתי\מבט סטטיסטי 2023\"/>
    </mc:Choice>
  </mc:AlternateContent>
  <bookViews>
    <workbookView xWindow="0" yWindow="0" windowWidth="28800" windowHeight="11475" tabRatio="945" firstSheet="32" activeTab="45"/>
  </bookViews>
  <sheets>
    <sheet name="נתונים ג'-1" sheetId="109" r:id="rId1"/>
    <sheet name="איור ג'-1" sheetId="110" r:id="rId2"/>
    <sheet name="נתונים ג'-2" sheetId="100" r:id="rId3"/>
    <sheet name="איור ג'-2" sheetId="102" r:id="rId4"/>
    <sheet name="נתונים ג'-3" sheetId="157" r:id="rId5"/>
    <sheet name="איור ג'-3" sheetId="158" r:id="rId6"/>
    <sheet name="נתונים ג'-4" sheetId="115" r:id="rId7"/>
    <sheet name="איור ג'-4" sheetId="116" r:id="rId8"/>
    <sheet name="נתונים ג'-5" sheetId="111" r:id="rId9"/>
    <sheet name="איור ג'-5" sheetId="112" r:id="rId10"/>
    <sheet name="נתונים ג'-6" sheetId="113" r:id="rId11"/>
    <sheet name="איור ג'-6" sheetId="114" r:id="rId12"/>
    <sheet name="נתונים ג'-7" sheetId="141" r:id="rId13"/>
    <sheet name="איור ג'-7" sheetId="142" r:id="rId14"/>
    <sheet name="נתונים ג'-8" sheetId="1" r:id="rId15"/>
    <sheet name="איור ג'-8" sheetId="2" r:id="rId16"/>
    <sheet name="נתונים ג'-9" sheetId="94" r:id="rId17"/>
    <sheet name="איור ג'-9" sheetId="95" r:id="rId18"/>
    <sheet name="נתונים ג'-3.1" sheetId="150" state="hidden" r:id="rId19"/>
    <sheet name="נתונים ג'-10" sheetId="96" r:id="rId20"/>
    <sheet name="איור ג'-10" sheetId="97" r:id="rId21"/>
    <sheet name="נתונים ג'-11" sheetId="103" r:id="rId22"/>
    <sheet name="איור ג'-11" sheetId="104" r:id="rId23"/>
    <sheet name="נתונים ג'-12" sheetId="98" r:id="rId24"/>
    <sheet name="איור ג'-12" sheetId="99" r:id="rId25"/>
    <sheet name="נתונים ג'-13" sheetId="105" r:id="rId26"/>
    <sheet name="איור ג'-13" sheetId="106" r:id="rId27"/>
    <sheet name="נתונים ג'-14 " sheetId="147" r:id="rId28"/>
    <sheet name="איור ג'-14 " sheetId="149" r:id="rId29"/>
    <sheet name="נתונים ג'-15" sheetId="145" r:id="rId30"/>
    <sheet name="איור ג'-15" sheetId="146" r:id="rId31"/>
    <sheet name="נתונים ג'-16" sheetId="120" r:id="rId32"/>
    <sheet name="איור ג'-16" sheetId="121" r:id="rId33"/>
    <sheet name="נתונים ג'-17" sheetId="122" r:id="rId34"/>
    <sheet name="איור ג'-17" sheetId="123" r:id="rId35"/>
    <sheet name="נתונים ג'-18" sheetId="124" r:id="rId36"/>
    <sheet name="איור ג'-18" sheetId="125" r:id="rId37"/>
    <sheet name="נתונים ג'-19" sheetId="153" r:id="rId38"/>
    <sheet name="איור ג'-19" sheetId="152" r:id="rId39"/>
    <sheet name="נתונים ג'-20" sheetId="128" r:id="rId40"/>
    <sheet name="איור ג'-20" sheetId="129" r:id="rId41"/>
    <sheet name="נתונים ג'-21 " sheetId="130" r:id="rId42"/>
    <sheet name="איור ג'-21 " sheetId="133" r:id="rId43"/>
    <sheet name="נתונים ג'-22" sheetId="155" r:id="rId44"/>
    <sheet name="איור ג'-22" sheetId="156" r:id="rId45"/>
    <sheet name="מצבת הנכסים וההתחייבויות" sheetId="134" r:id="rId46"/>
  </sheets>
  <definedNames>
    <definedName name="_xlnm.Print_Area" localSheetId="45">'מצבת הנכסים וההתחייבויות'!$A$1:$G$32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B4" i="155" l="1"/>
  <c r="C5" i="130"/>
  <c r="D5" i="130"/>
  <c r="E5" i="130"/>
  <c r="F5" i="130"/>
  <c r="G5" i="130"/>
  <c r="H5" i="130"/>
  <c r="I5" i="130"/>
  <c r="J5" i="130"/>
  <c r="K5" i="130"/>
  <c r="B5" i="130"/>
  <c r="C4" i="155" l="1"/>
  <c r="D4" i="155"/>
  <c r="E4" i="155"/>
  <c r="D16" i="120"/>
  <c r="O3" i="96"/>
  <c r="O4" i="96"/>
  <c r="O2" i="96"/>
  <c r="N3" i="96"/>
  <c r="N4" i="96"/>
  <c r="N2" i="96"/>
  <c r="M5" i="153" l="1"/>
  <c r="M6" i="153"/>
  <c r="K9" i="153"/>
  <c r="C17" i="124"/>
  <c r="D17" i="124"/>
  <c r="B17" i="124"/>
  <c r="C16" i="124"/>
  <c r="D16" i="124"/>
  <c r="B16" i="124"/>
  <c r="C25" i="122"/>
  <c r="C26" i="122" s="1"/>
  <c r="D25" i="122"/>
  <c r="D26" i="122" s="1"/>
  <c r="E25" i="122"/>
  <c r="E26" i="122"/>
  <c r="B26" i="122"/>
  <c r="B25" i="122"/>
  <c r="C17" i="120"/>
  <c r="B17" i="120"/>
  <c r="B16" i="120"/>
  <c r="C16" i="120"/>
  <c r="C18" i="120"/>
  <c r="C19" i="120"/>
  <c r="C21" i="120" s="1"/>
  <c r="N2" i="115" l="1"/>
  <c r="N4" i="115"/>
  <c r="N5" i="115"/>
  <c r="N3" i="115"/>
  <c r="Q5" i="157"/>
  <c r="N5" i="157"/>
  <c r="O5" i="157" s="1"/>
  <c r="Q4" i="157"/>
  <c r="O4" i="157"/>
  <c r="N4" i="157"/>
  <c r="Q3" i="157"/>
  <c r="O3" i="157"/>
  <c r="N3" i="157"/>
  <c r="Q2" i="157"/>
  <c r="O2" i="157"/>
  <c r="N2" i="157"/>
  <c r="M3" i="111"/>
  <c r="M4" i="111"/>
  <c r="M2" i="111"/>
  <c r="M3" i="115"/>
  <c r="M4" i="115"/>
  <c r="M5" i="115"/>
  <c r="M2" i="115"/>
  <c r="K3" i="153" l="1"/>
  <c r="B23" i="122" l="1"/>
  <c r="M5" i="94"/>
  <c r="L5" i="1"/>
  <c r="M5" i="100" l="1"/>
  <c r="G3" i="113" l="1"/>
  <c r="G2" i="113"/>
  <c r="K6" i="115" l="1"/>
  <c r="B12" i="100" l="1"/>
  <c r="B13" i="100"/>
  <c r="B14" i="100"/>
  <c r="B15" i="100"/>
  <c r="B11" i="100"/>
  <c r="C4" i="111" l="1"/>
  <c r="D4" i="111"/>
  <c r="E4" i="111"/>
  <c r="F4" i="111"/>
  <c r="G4" i="111"/>
  <c r="H4" i="111"/>
  <c r="I4" i="111"/>
  <c r="J4" i="111"/>
  <c r="K4" i="111"/>
  <c r="B4" i="111"/>
  <c r="E4" i="150" l="1"/>
  <c r="E5" i="150"/>
  <c r="E3" i="150"/>
  <c r="E2" i="150"/>
  <c r="F23" i="122" l="1"/>
  <c r="F21" i="122"/>
  <c r="F22" i="122"/>
  <c r="F20" i="122"/>
  <c r="K5" i="100" l="1"/>
  <c r="L5" i="100"/>
  <c r="J5" i="100"/>
  <c r="K5" i="94" l="1"/>
  <c r="L5" i="94"/>
  <c r="J5" i="94"/>
  <c r="E13" i="109" l="1"/>
  <c r="E12" i="109" l="1"/>
  <c r="K7" i="1"/>
  <c r="K5" i="1"/>
  <c r="E11" i="109" l="1"/>
  <c r="E10" i="109"/>
  <c r="J7" i="1" l="1"/>
  <c r="I7" i="1"/>
  <c r="H7" i="1"/>
  <c r="G7" i="1"/>
  <c r="F7" i="1"/>
  <c r="E7" i="1"/>
  <c r="D7" i="1"/>
  <c r="C7" i="1"/>
  <c r="J5" i="1"/>
  <c r="I5" i="1"/>
</calcChain>
</file>

<file path=xl/comments1.xml><?xml version="1.0" encoding="utf-8"?>
<comments xmlns="http://schemas.openxmlformats.org/spreadsheetml/2006/main">
  <authors>
    <author>הנאדי עזאם</author>
  </authors>
  <commentList>
    <comment ref="A3" authorId="0" shapeId="0">
      <text>
        <r>
          <rPr>
            <b/>
            <sz val="9"/>
            <color indexed="81"/>
            <rFont val="Tahoma"/>
            <family val="2"/>
          </rPr>
          <t>הנאדי עזאם:</t>
        </r>
        <r>
          <rPr>
            <sz val="9"/>
            <color indexed="81"/>
            <rFont val="Tahoma"/>
            <family val="2"/>
          </rPr>
          <t xml:space="preserve">
ללא מקרקעין</t>
        </r>
      </text>
    </comment>
  </commentList>
</comments>
</file>

<file path=xl/sharedStrings.xml><?xml version="1.0" encoding="utf-8"?>
<sst xmlns="http://schemas.openxmlformats.org/spreadsheetml/2006/main" count="417" uniqueCount="168">
  <si>
    <t>2012</t>
  </si>
  <si>
    <t>2013</t>
  </si>
  <si>
    <t>2014</t>
  </si>
  <si>
    <t>2015</t>
  </si>
  <si>
    <t>2016</t>
  </si>
  <si>
    <t>2018</t>
  </si>
  <si>
    <t>השקעות ישירות</t>
  </si>
  <si>
    <t>השקעות פיננסיות בני"ע סחירים</t>
  </si>
  <si>
    <t>השקעות אחרות</t>
  </si>
  <si>
    <t>נכסי רזרבה</t>
  </si>
  <si>
    <t>2017</t>
  </si>
  <si>
    <t>2019</t>
  </si>
  <si>
    <t>תנועות נטו</t>
  </si>
  <si>
    <t>שינוי מחיר</t>
  </si>
  <si>
    <t>הפרשי שער</t>
  </si>
  <si>
    <t>סך השינוי</t>
  </si>
  <si>
    <t>הון מניות</t>
  </si>
  <si>
    <t>אג"ח סחירות</t>
  </si>
  <si>
    <t>השקעות אחרות*</t>
  </si>
  <si>
    <t>נגזרים</t>
  </si>
  <si>
    <t>סך שינוי ביתרת נכסים-ציר ימני</t>
  </si>
  <si>
    <t>מיליוני דולרים</t>
  </si>
  <si>
    <t>השקעות בתיק ניירות ערך למסחר</t>
  </si>
  <si>
    <t>סך נכסי המשק בחו"ל</t>
  </si>
  <si>
    <t>המקור: עיבודי בנק ישראל</t>
  </si>
  <si>
    <t>התאמות אחרות</t>
  </si>
  <si>
    <t>בנקים</t>
  </si>
  <si>
    <t>השקעות אחרות
מיליוני דולרים</t>
  </si>
  <si>
    <t>הלוואות</t>
  </si>
  <si>
    <t>נכסים אחרים</t>
  </si>
  <si>
    <t>אשראי לקוחות</t>
  </si>
  <si>
    <t>פיקדונות בחו"ל</t>
  </si>
  <si>
    <t>מניות</t>
  </si>
  <si>
    <t>סך השינוי-ציר ימני</t>
  </si>
  <si>
    <t>סך כל התחייבויות המשק</t>
  </si>
  <si>
    <t>יתרת ההתחייבויות במכשירי חוב (החוב החיצוני ברוטו)</t>
  </si>
  <si>
    <t xml:space="preserve">תמ"ג שנתי </t>
  </si>
  <si>
    <t>יחס החוב החיצוני ברוטו לתמ"ג (הציר הימני)</t>
  </si>
  <si>
    <t>עודף הנכסים על ההתחייבויות - הציר הימני</t>
  </si>
  <si>
    <t>סך התחייבויות המשק לחו"ל</t>
  </si>
  <si>
    <t>סך הנכסים של המשק בחו"ל</t>
  </si>
  <si>
    <t>תמ"ג</t>
  </si>
  <si>
    <t>עודף הנכסים כאחוז מהתמ"ג</t>
  </si>
  <si>
    <t>יתרת הנכסים במכשירי חוב</t>
  </si>
  <si>
    <t>החוב החיצוני נטו השלילי</t>
  </si>
  <si>
    <t>נתונים במיליארדי דולרים</t>
  </si>
  <si>
    <t>התנועות</t>
  </si>
  <si>
    <t>השינוי במחירים</t>
  </si>
  <si>
    <t>הפרשי שער והתאמות אחרות</t>
  </si>
  <si>
    <t>נכסי המשק</t>
  </si>
  <si>
    <t>מזה:</t>
  </si>
  <si>
    <t xml:space="preserve"> מכשירי חוב*</t>
  </si>
  <si>
    <t>הון מניות ומקרקעין</t>
  </si>
  <si>
    <t>הלוואות בעלים</t>
  </si>
  <si>
    <t xml:space="preserve">הון מניות </t>
  </si>
  <si>
    <t>אג"ח</t>
  </si>
  <si>
    <t>השקעות אחרות בחו"ל</t>
  </si>
  <si>
    <t>מכשירים נגזרים</t>
  </si>
  <si>
    <t>התחייבויות המשק</t>
  </si>
  <si>
    <t xml:space="preserve"> מכשירי חוב</t>
  </si>
  <si>
    <t xml:space="preserve">השקעות אחרות </t>
  </si>
  <si>
    <t>אשראי ספקים</t>
  </si>
  <si>
    <t>ההתחייבויות נטו**</t>
  </si>
  <si>
    <t xml:space="preserve"> מכשירי חוב נטו</t>
  </si>
  <si>
    <t>*מכשירי חוב: הלוואות בעלים, אג"ח, פיקדונות, הלוואות, אשראי מסחרי ונכסי רזרבה</t>
  </si>
  <si>
    <t>**התחייבויות נטו: התחייבויות בניכוי נכסים</t>
  </si>
  <si>
    <t>פיקדונות תושבי חוץ</t>
  </si>
  <si>
    <t>פיקדונות של בנקים מחו"ל</t>
  </si>
  <si>
    <t>המגזר העסקי</t>
  </si>
  <si>
    <t>משקי הבית</t>
  </si>
  <si>
    <t xml:space="preserve">המקור: נתוני ועיבודי בנק ישראל, משרד האוצר. </t>
  </si>
  <si>
    <t>ניירות ערך סחירים</t>
  </si>
  <si>
    <t>קרנות השקעה ומניות לא סחירות</t>
  </si>
  <si>
    <t>הלוואות לחו"ל ופיקדונות</t>
  </si>
  <si>
    <t>המקור: נתוני ועיבודי בנק ישראל</t>
  </si>
  <si>
    <t xml:space="preserve">המקור: נתוני ועיבודי בנק ישראל </t>
  </si>
  <si>
    <r>
      <t xml:space="preserve">* </t>
    </r>
    <r>
      <rPr>
        <sz val="7"/>
        <color rgb="FF000000"/>
        <rFont val="Arial"/>
        <family val="2"/>
      </rPr>
      <t>יתרת</t>
    </r>
    <r>
      <rPr>
        <sz val="10"/>
        <color rgb="FF000000"/>
        <rFont val="Arial"/>
        <family val="2"/>
      </rPr>
      <t xml:space="preserve"> </t>
    </r>
    <r>
      <rPr>
        <sz val="7"/>
        <color rgb="FF000000"/>
        <rFont val="Arial"/>
        <family val="2"/>
      </rPr>
      <t>ההשקעות האחרות כוללת את יתרת המכשירים הנגזרים</t>
    </r>
  </si>
  <si>
    <t>2022</t>
  </si>
  <si>
    <t>היתרה לסוף שנת 2022</t>
  </si>
  <si>
    <t>השקעות בתיק ניירות הערך למסחר</t>
  </si>
  <si>
    <t>השקעות ישירות בחו"ל</t>
  </si>
  <si>
    <t xml:space="preserve">השקעות בתיק ניירות הערך למסחר </t>
  </si>
  <si>
    <t>2020</t>
  </si>
  <si>
    <t>2021</t>
  </si>
  <si>
    <t xml:space="preserve"> </t>
  </si>
  <si>
    <t>מיליארדי דולר</t>
  </si>
  <si>
    <r>
      <t xml:space="preserve">* </t>
    </r>
    <r>
      <rPr>
        <sz val="9"/>
        <color theme="1"/>
        <rFont val="Calibri"/>
        <family val="2"/>
        <charset val="177"/>
        <scheme val="minor"/>
      </rPr>
      <t>יתרת</t>
    </r>
    <r>
      <rPr>
        <sz val="11"/>
        <color theme="1"/>
        <rFont val="Calibri"/>
        <family val="2"/>
        <charset val="177"/>
        <scheme val="minor"/>
      </rPr>
      <t xml:space="preserve"> </t>
    </r>
    <r>
      <rPr>
        <sz val="9"/>
        <color theme="1"/>
        <rFont val="Calibri"/>
        <family val="2"/>
        <charset val="177"/>
        <scheme val="minor"/>
      </rPr>
      <t>ההשקעות האחרות כוללת את יתרת המכשירים הנגזרים.</t>
    </r>
  </si>
  <si>
    <t>פקדונות תושבי ישראל (כולל בנקים)</t>
  </si>
  <si>
    <t>פקדונות תושבי חוץ ובנקים מחו"ל</t>
  </si>
  <si>
    <t>2023-2014, מיליארדי דולר</t>
  </si>
  <si>
    <t>השקעות ישירות של תו"ח בישראל</t>
  </si>
  <si>
    <t>השקעות ישירות של תו"ח בישראל - הון מניות</t>
  </si>
  <si>
    <t>רווחים שלא חולקו</t>
  </si>
  <si>
    <t>תקבול נטו במיליוני דולרים</t>
  </si>
  <si>
    <t>Q3/2023</t>
  </si>
  <si>
    <t>השקעות נטו</t>
  </si>
  <si>
    <t>הגופים המוסדיים</t>
  </si>
  <si>
    <t xml:space="preserve">סך השקעות במניות  </t>
  </si>
  <si>
    <t xml:space="preserve">סך השקעות באג"ח </t>
  </si>
  <si>
    <t xml:space="preserve">ממשלה </t>
  </si>
  <si>
    <t xml:space="preserve">בנקים </t>
  </si>
  <si>
    <t xml:space="preserve">שנים 2023-2017, מיליארדי דולר </t>
  </si>
  <si>
    <t xml:space="preserve">המקור: נתונים ועיבודים של בנק ישראל </t>
  </si>
  <si>
    <t>השקעות ישירות של תושבי ישראל בחו"ל - הון מניות</t>
  </si>
  <si>
    <t>השקעות ישירות של תושבי ישראל בחו"ל</t>
  </si>
  <si>
    <t>** אומדן המתבסס על נתונים חודשיים חלקיים</t>
  </si>
  <si>
    <t>Column1</t>
  </si>
  <si>
    <t>פיקדונות בנקים זרים בישראל</t>
  </si>
  <si>
    <t xml:space="preserve">גופים מוסדיים </t>
  </si>
  <si>
    <t xml:space="preserve">מגזר עסקי </t>
  </si>
  <si>
    <t xml:space="preserve">משקי בית </t>
  </si>
  <si>
    <t>* אומדן המתבסס על נתונים חודשיים חלקיים</t>
  </si>
  <si>
    <t>Q1/2023</t>
  </si>
  <si>
    <t>Q2/2023</t>
  </si>
  <si>
    <t>איור ג'-1: יתרת ההתחייבויות של המשק לחו"ל, לפי סוגי השקעה</t>
  </si>
  <si>
    <t>איור ג'-2: הגורמים לשינוי ביתרת ההתחייבויות של המשק מול חו"ל</t>
  </si>
  <si>
    <t>סה"כ</t>
  </si>
  <si>
    <t>אג"ח ממשלתיות</t>
  </si>
  <si>
    <t xml:space="preserve">סך הכל השקעות פיננסיות בני"ע סחירים </t>
  </si>
  <si>
    <t>הייטק סה"כ</t>
  </si>
  <si>
    <t>הייטק הון מניות</t>
  </si>
  <si>
    <t>הייטק רווחים</t>
  </si>
  <si>
    <t>אג"ח (כולל מק"ם)</t>
  </si>
  <si>
    <t>2023</t>
  </si>
  <si>
    <t>Q4/2023</t>
  </si>
  <si>
    <t>** אומדן המתבסס על דיווחי בנקים ישראליים על העברות של תושבי ישראל במט"ח דרך הבנקים הישראליים  מ/ל פיקדונות בחו"ל. לא כולל דיווחי חברות ומשקי בית על פעילותם בחשבונות בחו"ל</t>
  </si>
  <si>
    <t>העברות נטו מחשבונות בישראל לחשבונות בחו"ל</t>
  </si>
  <si>
    <t>* (+) העברות נטו מחשבונות בישראל לחשבונות בחו"ל | (-) העברות נטו מחשבונות בחו"ל לחשבונות בישראל</t>
  </si>
  <si>
    <t>השקעות בתיק ניירות ערך למסחר - אג"ח</t>
  </si>
  <si>
    <t xml:space="preserve">שנים 2023-2014 מיליארדי דולרים </t>
  </si>
  <si>
    <t xml:space="preserve">שנים 2023-2014, מיליארדי דולר </t>
  </si>
  <si>
    <t>Q4/2023-Q1/2023, מיליארדי דולר</t>
  </si>
  <si>
    <t xml:space="preserve">2023, מיליארדי דולרים </t>
  </si>
  <si>
    <t xml:space="preserve">2023, מיליארדי דולר </t>
  </si>
  <si>
    <t>2023-2013, מיליארדי דולר</t>
  </si>
  <si>
    <t xml:space="preserve">שנים 2014-2023, מיליארדי דולר </t>
  </si>
  <si>
    <t xml:space="preserve">Q1-Q4/2023, מיליארדי דולר </t>
  </si>
  <si>
    <t>השקעות ישירות נטו</t>
  </si>
  <si>
    <t>השקעות נטו בתיק ניירות ערך למסחר</t>
  </si>
  <si>
    <t>השקעות אחרות נטו</t>
  </si>
  <si>
    <t>קורונה</t>
  </si>
  <si>
    <t>לפני קורונה</t>
  </si>
  <si>
    <t>אחרי קורונה</t>
  </si>
  <si>
    <t>יתרת רזרבות מטבע חוץ של ישראל</t>
  </si>
  <si>
    <t>היתרה לסוף שנת 2023</t>
  </si>
  <si>
    <t>איור ג'-20: העברות נטו* של משקי הבית מחשבונות בישראל לחשבונות בחו"ל**</t>
  </si>
  <si>
    <t>איור ג'-19: הפקדות נטו של תושבי ישראל בפיקדונות בחו"ל, לפי מגזר</t>
  </si>
  <si>
    <t>איור ג'-18: עודף הנכסים על ההתחייבויות במכשירי חוב בלבד (החוב החיצוני נטו השלילי)</t>
  </si>
  <si>
    <t>איור ג'-17: עודף הנכסים (+) על ההתחייבויות של המשק מול חו"ל</t>
  </si>
  <si>
    <t>איור ג'-16: יתרת החוב החיצוני ברוטו ויחס החוב החיצוני לתוצר של המשק</t>
  </si>
  <si>
    <t>איור ג'-14: השקעות ישירות בהון של תושבי ישראל בחו"ל, לפי סוג השקעה</t>
  </si>
  <si>
    <t>איור ג'-13:  השינוי ביתרת ההשקעות האחרות של תושבי ישראל בחו"ל לפי מכשירים</t>
  </si>
  <si>
    <t>איור ג'-12:  פעילות הגופים המוסדיים מול חו"ל</t>
  </si>
  <si>
    <t>איור ג'-11: השקעות בתיק ניירות הערך למסחר של תושבי ישראל בחו"ל, לפי מכשיר ולפי מגזר</t>
  </si>
  <si>
    <t>איור ג'-10: יתרת ההשקעות בתיק ניירות הערך למסחר של תושבי ישראל בחו"ל, לפי מכשירים</t>
  </si>
  <si>
    <t>איור ג'-9: הגורמים לשינוי ביתרת הנכסים של המשק בחו"ל</t>
  </si>
  <si>
    <t>איור ג'-8: יתרת הנכסים של המשק בחו"ל ושינוי ביתרה</t>
  </si>
  <si>
    <t xml:space="preserve">איור ג'-7: השקעות אחרות של תושבי חוץ במשק, לפי מכשיר </t>
  </si>
  <si>
    <t xml:space="preserve">איור ג'-6: השקעות של תושבי חוץ באגרות חוב ישראליות ובמק"ם </t>
  </si>
  <si>
    <t>איור ג'-5: השקעות בתיק ניירות ערך למסחר של תושבי חוץ, לפי מקום סחירות</t>
  </si>
  <si>
    <t>איור ג'-4: השקעות ישירות בהון של תושבי חוץ בחברות ישראליות , לפי סוג השקעה</t>
  </si>
  <si>
    <t>איור ג'-3: השקעות נטו של תושבי חוץ בישראל , לפי סוג השקעה</t>
  </si>
  <si>
    <t>מק"מ</t>
  </si>
  <si>
    <t>פיקדונות תושבי חוץ (ללא בנקים) בישראל</t>
  </si>
  <si>
    <t>סך העברות נטו של תושבי חוץ (כולל בנקים) לפיקדונות בישראל</t>
  </si>
  <si>
    <t>איור ג'-21: הפקדות נטו של תושבי חוץ בפיקדונות בישראל, מיליארדי דולר</t>
  </si>
  <si>
    <t>איור ג'-22: הפקדות נטו של תושבי חוץ בפיקדונות בישראל, מיליארדי דולר</t>
  </si>
  <si>
    <t>איור ג'-15: יתרת רזרבות מט"ח של המשק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</si>
</sst>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44" formatCode="_ &quot;₪&quot;\ * #,##0.00_ ;_ &quot;₪&quot;\ * \-#,##0.00_ ;_ &quot;₪&quot;\ * &quot;-&quot;??_ ;_ @_ "/>
    <numFmt numFmtId="43" formatCode="_ * #,##0.00_ ;_ * \-#,##0.00_ ;_ * &quot;-&quot;??_ ;_ @_ "/>
    <numFmt numFmtId="164" formatCode="#,##0.0"/>
    <numFmt numFmtId="165" formatCode="_-* #,##0.00_-;_-* #,##0.00\-;_-* &quot;-&quot;??_-;_-@_-"/>
    <numFmt numFmtId="166" formatCode="#,##0\ [$€-1];[Red]\-#,##0\ [$€-1]"/>
    <numFmt numFmtId="167" formatCode="#,##0;\(#,##0\);"/>
    <numFmt numFmtId="168" formatCode="&quot;$&quot;#,##0_);\(&quot;$&quot;#,##0\)"/>
    <numFmt numFmtId="169" formatCode="#,##0_%_);\(#,##0\)_%;#,##0_%_);@_%_)"/>
    <numFmt numFmtId="170" formatCode="&quot;$&quot;#,##0_%_);\(&quot;$&quot;#,##0\)_%;&quot;$&quot;#,##0_%_);@_%_)"/>
    <numFmt numFmtId="171" formatCode="&quot;$&quot;#,##0.00_%_);\(&quot;$&quot;#,##0.00\)_%;&quot;$&quot;#,##0.00_%_);@_%_)"/>
    <numFmt numFmtId="172" formatCode="0.0000"/>
    <numFmt numFmtId="173" formatCode="m/d/yy_%_)"/>
    <numFmt numFmtId="174" formatCode="0_%_);\(0\)_%;0_%_);@_%_)"/>
    <numFmt numFmtId="175" formatCode="_ [$€]\ * #,##0.00_ ;_ [$€]\ * \-#,##0.00_ ;_ [$€]\ * &quot;-&quot;??_ ;_ @_ "/>
    <numFmt numFmtId="176" formatCode="0.0\%_);\(0.0\%\);0.0\%_);@_%_)"/>
    <numFmt numFmtId="177" formatCode="_-* #,##0.00\ _€_-;\-* #,##0.00\ _€_-;_-* &quot;-&quot;??\ _€_-;_-@_-"/>
    <numFmt numFmtId="178" formatCode="0.0\x_)_);&quot;NM&quot;_x_)_);0.0\x_)_);@_%_)"/>
    <numFmt numFmtId="179" formatCode="[$-413]mmm/yy;@"/>
    <numFmt numFmtId="180" formatCode="[$-413]d/mmm/yy;@"/>
    <numFmt numFmtId="181" formatCode="_(* #,##0_);_(* \(#,##0\);_(* &quot;-&quot;??_);_(@_)"/>
    <numFmt numFmtId="182" formatCode="_ * #,##0_ ;_ * \-#,##0_ ;_ * &quot;-&quot;??_ ;_ @_ "/>
    <numFmt numFmtId="183" formatCode="_ * #,##0.0_ ;_ * \-#,##0.0_ ;_ * &quot;-&quot;??_ ;_ @_ "/>
    <numFmt numFmtId="184" formatCode="0.0%"/>
    <numFmt numFmtId="185" formatCode="0.0"/>
    <numFmt numFmtId="186" formatCode="General_)"/>
  </numFmts>
  <fonts count="143">
    <font>
      <sz val="11"/>
      <color theme="1"/>
      <name val="Calibri"/>
      <family val="2"/>
      <charset val="177"/>
      <scheme val="minor"/>
    </font>
    <font>
      <sz val="11"/>
      <color theme="1"/>
      <name val="Calibri"/>
      <family val="2"/>
      <charset val="177"/>
      <scheme val="minor"/>
    </font>
    <font>
      <sz val="10"/>
      <name val="Arial"/>
      <family val="2"/>
    </font>
    <font>
      <b/>
      <sz val="10"/>
      <name val="Arial"/>
      <family val="2"/>
    </font>
    <font>
      <b/>
      <sz val="11"/>
      <name val="Arial"/>
      <family val="2"/>
    </font>
    <font>
      <sz val="11"/>
      <color theme="1"/>
      <name val="Calibri"/>
      <family val="2"/>
      <scheme val="minor"/>
    </font>
    <font>
      <sz val="10"/>
      <color theme="1"/>
      <name val="Tahoma"/>
      <family val="2"/>
    </font>
    <font>
      <sz val="11"/>
      <color theme="1"/>
      <name val="Calibri"/>
      <family val="2"/>
    </font>
    <font>
      <sz val="11"/>
      <color indexed="8"/>
      <name val="Czcionka tekstu podstawowego"/>
      <family val="2"/>
      <charset val="238"/>
    </font>
    <font>
      <sz val="11"/>
      <color indexed="8"/>
      <name val="Calibri"/>
      <family val="2"/>
    </font>
    <font>
      <sz val="11"/>
      <color indexed="8"/>
      <name val="Arial"/>
      <family val="2"/>
      <charset val="177"/>
    </font>
    <font>
      <sz val="11"/>
      <color indexed="9"/>
      <name val="Czcionka tekstu podstawowego"/>
      <family val="2"/>
      <charset val="238"/>
    </font>
    <font>
      <sz val="11"/>
      <color indexed="9"/>
      <name val="Calibri"/>
      <family val="2"/>
    </font>
    <font>
      <sz val="11"/>
      <color indexed="9"/>
      <name val="Arial"/>
      <family val="2"/>
      <charset val="177"/>
    </font>
    <font>
      <sz val="11"/>
      <name val="Arial"/>
      <family val="2"/>
    </font>
    <font>
      <sz val="10"/>
      <name val="Arial"/>
      <family val="2"/>
      <charset val="16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imes New Roman"/>
      <family val="1"/>
    </font>
    <font>
      <sz val="8"/>
      <name val="Palatino"/>
      <family val="1"/>
      <charset val="177"/>
    </font>
    <font>
      <sz val="12"/>
      <color indexed="22"/>
      <name val="Arial (Hebrew)"/>
      <family val="2"/>
      <charset val="177"/>
    </font>
    <font>
      <sz val="10"/>
      <color theme="1"/>
      <name val="Calibri"/>
      <family val="2"/>
      <charset val="177"/>
      <scheme val="minor"/>
    </font>
    <font>
      <sz val="11"/>
      <color indexed="62"/>
      <name val="Czcionka tekstu podstawowego"/>
      <family val="2"/>
      <charset val="238"/>
    </font>
    <font>
      <b/>
      <sz val="11"/>
      <color indexed="63"/>
      <name val="Czcionka tekstu podstawowego"/>
      <family val="2"/>
      <charset val="238"/>
    </font>
    <font>
      <sz val="12"/>
      <color indexed="24"/>
      <name val="Pi-Barak-Light"/>
      <charset val="177"/>
    </font>
    <font>
      <sz val="11"/>
      <color indexed="17"/>
      <name val="Czcionka tekstu podstawowego"/>
      <family val="2"/>
      <charset val="238"/>
    </font>
    <font>
      <sz val="11"/>
      <color indexed="62"/>
      <name val="Calibri"/>
      <family val="2"/>
    </font>
    <font>
      <sz val="18"/>
      <color indexed="24"/>
      <name val="Pi-Barak-Light"/>
      <charset val="177"/>
    </font>
    <font>
      <sz val="8"/>
      <color indexed="24"/>
      <name val="Pi-Barak-Light"/>
      <charset val="177"/>
    </font>
    <font>
      <i/>
      <sz val="12"/>
      <color indexed="24"/>
      <name val="Pi-Barak-Light"/>
      <charset val="177"/>
    </font>
    <font>
      <sz val="12"/>
      <color indexed="24"/>
      <name val="Pi-David"/>
      <charset val="177"/>
    </font>
    <font>
      <sz val="18"/>
      <color indexed="24"/>
      <name val="Pi-David"/>
      <charset val="177"/>
    </font>
    <font>
      <sz val="8"/>
      <color indexed="24"/>
      <name val="Pi-David"/>
      <charset val="177"/>
    </font>
    <font>
      <i/>
      <sz val="12"/>
      <color indexed="24"/>
      <name val="Pi-David"/>
      <charset val="177"/>
    </font>
    <font>
      <sz val="7"/>
      <name val="Palatino"/>
      <family val="1"/>
      <charset val="177"/>
    </font>
    <font>
      <sz val="6"/>
      <color indexed="16"/>
      <name val="Palatino"/>
      <family val="1"/>
      <charset val="177"/>
    </font>
    <font>
      <b/>
      <sz val="18"/>
      <color indexed="24"/>
      <name val="Pi-Barak-Light"/>
      <charset val="177"/>
    </font>
    <font>
      <b/>
      <sz val="12"/>
      <color indexed="24"/>
      <name val="Pi-Barak-Light"/>
      <charset val="177"/>
    </font>
    <font>
      <sz val="11"/>
      <color indexed="20"/>
      <name val="Calibri"/>
      <family val="2"/>
    </font>
    <font>
      <sz val="11"/>
      <color indexed="52"/>
      <name val="Czcionka tekstu podstawowego"/>
      <family val="2"/>
      <charset val="238"/>
    </font>
    <font>
      <b/>
      <sz val="11"/>
      <color indexed="9"/>
      <name val="Czcionka tekstu podstawowego"/>
      <family val="2"/>
      <charset val="238"/>
    </font>
    <font>
      <sz val="12"/>
      <color indexed="22"/>
      <name val="David"/>
      <family val="2"/>
      <charset val="177"/>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2"/>
    </font>
    <font>
      <sz val="11"/>
      <color indexed="60"/>
      <name val="Czcionka tekstu podstawowego"/>
      <family val="2"/>
      <charset val="238"/>
    </font>
    <font>
      <sz val="8"/>
      <name val="Arial"/>
      <family val="2"/>
    </font>
    <font>
      <b/>
      <sz val="11"/>
      <color indexed="52"/>
      <name val="Czcionka tekstu podstawowego"/>
      <family val="2"/>
      <charset val="238"/>
    </font>
    <font>
      <sz val="11"/>
      <color indexed="8"/>
      <name val="Times New Roman"/>
      <family val="1"/>
      <charset val="177"/>
    </font>
    <font>
      <b/>
      <i/>
      <sz val="11"/>
      <color indexed="8"/>
      <name val="Times New Roman"/>
      <family val="1"/>
      <charset val="177"/>
    </font>
    <font>
      <b/>
      <sz val="11"/>
      <color indexed="16"/>
      <name val="Times New Roman"/>
      <family val="1"/>
      <charset val="177"/>
    </font>
    <font>
      <b/>
      <sz val="22"/>
      <color indexed="8"/>
      <name val="Times New Roman"/>
      <family val="1"/>
      <charset val="177"/>
    </font>
    <font>
      <b/>
      <sz val="11"/>
      <color indexed="63"/>
      <name val="Arial"/>
      <family val="2"/>
      <charset val="177"/>
    </font>
    <font>
      <sz val="10"/>
      <color indexed="16"/>
      <name val="Helvetica-Black"/>
      <charset val="177"/>
    </font>
    <font>
      <sz val="11"/>
      <color indexed="8"/>
      <name val="Arial"/>
      <family val="2"/>
    </font>
    <font>
      <sz val="11"/>
      <color indexed="8"/>
      <name val="Calibri"/>
      <family val="2"/>
      <charset val="177"/>
    </font>
    <font>
      <b/>
      <sz val="11"/>
      <color indexed="63"/>
      <name val="Calibri"/>
      <family val="2"/>
    </font>
    <font>
      <b/>
      <sz val="11"/>
      <color indexed="8"/>
      <name val="Czcionka tekstu podstawowego"/>
      <family val="2"/>
      <charset val="238"/>
    </font>
    <font>
      <b/>
      <sz val="9"/>
      <name val="Palatino"/>
      <family val="1"/>
      <charset val="177"/>
    </font>
    <font>
      <sz val="9"/>
      <color indexed="21"/>
      <name val="Helvetica-Black"/>
      <charset val="177"/>
    </font>
    <font>
      <sz val="9"/>
      <name val="Helvetica-Black"/>
      <charset val="177"/>
    </font>
    <font>
      <i/>
      <sz val="11"/>
      <color indexed="23"/>
      <name val="Czcionka tekstu podstawowego"/>
      <family val="2"/>
      <charset val="238"/>
    </font>
    <font>
      <sz val="11"/>
      <color indexed="10"/>
      <name val="Czcionka tekstu podstawowego"/>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8"/>
      <color indexed="56"/>
      <name val="Cambria"/>
      <family val="2"/>
      <charset val="238"/>
    </font>
    <font>
      <sz val="11"/>
      <color indexed="20"/>
      <name val="Czcionka tekstu podstawowego"/>
      <family val="2"/>
      <charset val="238"/>
    </font>
    <font>
      <sz val="10"/>
      <color indexed="8"/>
      <name val="Miriam"/>
      <family val="2"/>
      <charset val="177"/>
    </font>
    <font>
      <b/>
      <sz val="11"/>
      <color indexed="52"/>
      <name val="Arial"/>
      <family val="2"/>
      <charset val="177"/>
    </font>
    <font>
      <sz val="11"/>
      <color indexed="17"/>
      <name val="Arial"/>
      <family val="2"/>
      <charset val="177"/>
    </font>
    <font>
      <sz val="11"/>
      <color indexed="10"/>
      <name val="Arial"/>
      <family val="2"/>
      <charset val="177"/>
    </font>
    <font>
      <i/>
      <sz val="11"/>
      <color indexed="23"/>
      <name val="Arial"/>
      <family val="2"/>
      <charset val="177"/>
    </font>
    <font>
      <sz val="14"/>
      <name val="Miriam"/>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8"/>
      <color indexed="56"/>
      <name val="Times New Roman"/>
      <family val="2"/>
      <charset val="177"/>
    </font>
    <font>
      <sz val="11"/>
      <color indexed="60"/>
      <name val="Arial"/>
      <family val="2"/>
      <charset val="177"/>
    </font>
    <font>
      <b/>
      <sz val="11"/>
      <color indexed="8"/>
      <name val="Arial"/>
      <family val="2"/>
    </font>
    <font>
      <b/>
      <sz val="11"/>
      <color indexed="8"/>
      <name val="Arial"/>
      <family val="2"/>
      <charset val="177"/>
    </font>
    <font>
      <sz val="11"/>
      <color indexed="62"/>
      <name val="Arial"/>
      <family val="2"/>
      <charset val="177"/>
    </font>
    <font>
      <sz val="11"/>
      <color indexed="20"/>
      <name val="Arial"/>
      <family val="2"/>
      <charset val="177"/>
    </font>
    <font>
      <b/>
      <sz val="11"/>
      <color indexed="9"/>
      <name val="Arial"/>
      <family val="2"/>
      <charset val="177"/>
    </font>
    <font>
      <sz val="11"/>
      <color indexed="52"/>
      <name val="Arial"/>
      <family val="2"/>
      <charset val="177"/>
    </font>
    <font>
      <sz val="12"/>
      <name val="宋体"/>
      <charset val="134"/>
    </font>
    <font>
      <sz val="10"/>
      <name val="Arial"/>
      <family val="2"/>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font>
    <font>
      <b/>
      <sz val="11"/>
      <color rgb="FF000000"/>
      <name val="Arial"/>
      <family val="2"/>
    </font>
    <font>
      <b/>
      <sz val="11"/>
      <color theme="1"/>
      <name val="Arial"/>
      <family val="2"/>
    </font>
    <font>
      <sz val="8"/>
      <color theme="1"/>
      <name val="Arial"/>
      <family val="2"/>
    </font>
    <font>
      <sz val="8"/>
      <color theme="1"/>
      <name val="Assistant"/>
    </font>
    <font>
      <sz val="11"/>
      <color rgb="FFFFFFFF"/>
      <name val="Arial"/>
      <family val="2"/>
    </font>
    <font>
      <b/>
      <sz val="11"/>
      <color rgb="FFFFFFFF"/>
      <name val="Arial"/>
      <family val="2"/>
    </font>
    <font>
      <b/>
      <sz val="11"/>
      <color theme="0"/>
      <name val="Arial"/>
      <family val="2"/>
    </font>
    <font>
      <sz val="11"/>
      <color theme="0"/>
      <name val="Arial"/>
      <family val="2"/>
    </font>
    <font>
      <i/>
      <sz val="11"/>
      <name val="Arial"/>
      <family val="2"/>
    </font>
    <font>
      <sz val="10"/>
      <name val="Arial"/>
      <family val="2"/>
      <charset val="177"/>
    </font>
    <font>
      <sz val="6"/>
      <name val="Arial"/>
      <family val="2"/>
    </font>
    <font>
      <i/>
      <sz val="6"/>
      <name val="Arial"/>
      <family val="2"/>
    </font>
    <font>
      <sz val="10"/>
      <color rgb="FF000000"/>
      <name val="Arial"/>
      <family val="2"/>
    </font>
    <font>
      <sz val="7"/>
      <color rgb="FF000000"/>
      <name val="Arial"/>
      <family val="2"/>
    </font>
    <font>
      <b/>
      <sz val="11"/>
      <name val="Arial"/>
      <family val="2"/>
    </font>
    <font>
      <sz val="9"/>
      <color theme="1"/>
      <name val="Calibri"/>
      <family val="2"/>
      <charset val="177"/>
      <scheme val="minor"/>
    </font>
    <font>
      <b/>
      <sz val="10"/>
      <name val="Arial"/>
      <family val="2"/>
    </font>
    <font>
      <b/>
      <sz val="11"/>
      <name val="Arial"/>
      <family val="2"/>
    </font>
    <font>
      <b/>
      <sz val="10"/>
      <name val="Arial"/>
      <family val="2"/>
      <charset val="177"/>
    </font>
    <font>
      <sz val="11"/>
      <name val="Arial"/>
      <family val="2"/>
    </font>
    <font>
      <sz val="11"/>
      <color theme="1"/>
      <name val="Arial"/>
      <family val="2"/>
    </font>
    <font>
      <sz val="11"/>
      <name val="Arial"/>
      <family val="2"/>
    </font>
    <font>
      <sz val="11"/>
      <color theme="1"/>
      <name val="Arial"/>
      <family val="2"/>
    </font>
    <font>
      <sz val="9"/>
      <color indexed="81"/>
      <name val="Tahoma"/>
      <family val="2"/>
    </font>
    <font>
      <b/>
      <sz val="9"/>
      <color indexed="81"/>
      <name val="Tahoma"/>
      <family val="2"/>
    </font>
    <font>
      <b/>
      <sz val="11"/>
      <color rgb="FFFF0000"/>
      <name val="Calibri"/>
      <family val="2"/>
      <scheme val="minor"/>
    </font>
    <font>
      <sz val="11"/>
      <color rgb="FFFF0000"/>
      <name val="Arial"/>
      <family val="2"/>
    </font>
    <font>
      <b/>
      <sz val="11"/>
      <color theme="0"/>
      <name val="Calibri"/>
      <family val="2"/>
      <charset val="177"/>
      <scheme val="minor"/>
    </font>
    <font>
      <sz val="11"/>
      <color theme="1"/>
      <name val="Arial"/>
      <family val="2"/>
    </font>
    <font>
      <sz val="11"/>
      <color theme="1"/>
      <name val="Arial"/>
      <family val="2"/>
    </font>
    <font>
      <sz val="11"/>
      <name val="Arial"/>
      <family val="2"/>
    </font>
    <font>
      <b/>
      <sz val="14"/>
      <color rgb="FF000000"/>
      <name val="Assistant"/>
    </font>
  </fonts>
  <fills count="32">
    <fill>
      <patternFill patternType="none"/>
    </fill>
    <fill>
      <patternFill patternType="gray125"/>
    </fill>
    <fill>
      <patternFill patternType="solid">
        <fgColor rgb="FF66CCFF"/>
        <bgColor indexed="64"/>
      </patternFill>
    </fill>
    <fill>
      <patternFill patternType="solid">
        <fgColor rgb="FF66CCFF"/>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6"/>
        <bgColor indexed="64"/>
      </patternFill>
    </fill>
    <fill>
      <patternFill patternType="solid">
        <fgColor indexed="8"/>
        <bgColor indexed="64"/>
      </patternFill>
    </fill>
    <fill>
      <patternFill patternType="solid">
        <fgColor rgb="FF177990"/>
        <bgColor indexed="64"/>
      </patternFill>
    </fill>
    <fill>
      <patternFill patternType="solid">
        <fgColor theme="4" tint="0.79998168889431442"/>
        <bgColor theme="4" tint="0.79998168889431442"/>
      </patternFill>
    </fill>
    <fill>
      <patternFill patternType="solid">
        <fgColor theme="4"/>
        <bgColor theme="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style="thin">
        <color indexed="62"/>
      </top>
      <bottom style="double">
        <color indexed="62"/>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medium">
        <color rgb="FF000000"/>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top style="thin">
        <color indexed="64"/>
      </top>
      <bottom style="thin">
        <color theme="4" tint="0.39997558519241921"/>
      </bottom>
      <diagonal/>
    </border>
  </borders>
  <cellStyleXfs count="57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2" fillId="0" borderId="0"/>
    <xf numFmtId="0" fontId="6" fillId="0" borderId="0"/>
    <xf numFmtId="9" fontId="2"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0" fontId="7" fillId="0" borderId="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9" fillId="4" borderId="0" applyNumberFormat="0" applyBorder="0" applyAlignment="0" applyProtection="0"/>
    <xf numFmtId="0" fontId="9" fillId="4" borderId="0" applyNumberFormat="0" applyBorder="0" applyAlignment="0" applyProtection="0"/>
    <xf numFmtId="166" fontId="9" fillId="5" borderId="0" applyNumberFormat="0" applyBorder="0" applyAlignment="0" applyProtection="0"/>
    <xf numFmtId="0" fontId="9" fillId="5" borderId="0" applyNumberFormat="0" applyBorder="0" applyAlignment="0" applyProtection="0"/>
    <xf numFmtId="166" fontId="9" fillId="6" borderId="0" applyNumberFormat="0" applyBorder="0" applyAlignment="0" applyProtection="0"/>
    <xf numFmtId="0" fontId="9" fillId="6"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8" borderId="0" applyNumberFormat="0" applyBorder="0" applyAlignment="0" applyProtection="0"/>
    <xf numFmtId="0" fontId="9" fillId="8" borderId="0" applyNumberFormat="0" applyBorder="0" applyAlignment="0" applyProtection="0"/>
    <xf numFmtId="166" fontId="9" fillId="9" borderId="0" applyNumberFormat="0" applyBorder="0" applyAlignment="0" applyProtection="0"/>
    <xf numFmtId="0" fontId="9"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166" fontId="8" fillId="10" borderId="0" applyNumberFormat="0" applyBorder="0" applyAlignment="0" applyProtection="0"/>
    <xf numFmtId="166" fontId="8" fillId="11" borderId="0" applyNumberFormat="0" applyBorder="0" applyAlignment="0" applyProtection="0"/>
    <xf numFmtId="166" fontId="8" fillId="12" borderId="0" applyNumberFormat="0" applyBorder="0" applyAlignment="0" applyProtection="0"/>
    <xf numFmtId="166" fontId="8" fillId="7" borderId="0" applyNumberFormat="0" applyBorder="0" applyAlignment="0" applyProtection="0"/>
    <xf numFmtId="166" fontId="8" fillId="10" borderId="0" applyNumberFormat="0" applyBorder="0" applyAlignment="0" applyProtection="0"/>
    <xf numFmtId="166" fontId="8" fillId="13"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1" borderId="0" applyNumberFormat="0" applyBorder="0" applyAlignment="0" applyProtection="0"/>
    <xf numFmtId="0" fontId="9" fillId="11" borderId="0" applyNumberFormat="0" applyBorder="0" applyAlignment="0" applyProtection="0"/>
    <xf numFmtId="166" fontId="9" fillId="12" borderId="0" applyNumberFormat="0" applyBorder="0" applyAlignment="0" applyProtection="0"/>
    <xf numFmtId="0" fontId="9" fillId="12"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3"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166" fontId="11" fillId="14" borderId="0" applyNumberFormat="0" applyBorder="0" applyAlignment="0" applyProtection="0"/>
    <xf numFmtId="166" fontId="11" fillId="11" borderId="0" applyNumberFormat="0" applyBorder="0" applyAlignment="0" applyProtection="0"/>
    <xf numFmtId="166" fontId="11" fillId="12"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17" borderId="0" applyNumberFormat="0" applyBorder="0" applyAlignment="0" applyProtection="0"/>
    <xf numFmtId="166" fontId="12" fillId="14" borderId="0" applyNumberFormat="0" applyBorder="0" applyAlignment="0" applyProtection="0"/>
    <xf numFmtId="0" fontId="12" fillId="14" borderId="0" applyNumberFormat="0" applyBorder="0" applyAlignment="0" applyProtection="0"/>
    <xf numFmtId="166" fontId="12" fillId="11" borderId="0" applyNumberFormat="0" applyBorder="0" applyAlignment="0" applyProtection="0"/>
    <xf numFmtId="0" fontId="12" fillId="11" borderId="0" applyNumberFormat="0" applyBorder="0" applyAlignment="0" applyProtection="0"/>
    <xf numFmtId="166" fontId="12" fillId="12" borderId="0" applyNumberFormat="0" applyBorder="0" applyAlignment="0" applyProtection="0"/>
    <xf numFmtId="0" fontId="12" fillId="12"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17" borderId="0" applyNumberFormat="0" applyBorder="0" applyAlignment="0" applyProtection="0"/>
    <xf numFmtId="0" fontId="12"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167" fontId="14" fillId="0" borderId="0" applyFont="0" applyFill="0" applyBorder="0" applyAlignment="0" applyProtection="0"/>
    <xf numFmtId="166" fontId="11" fillId="18" borderId="0" applyNumberFormat="0" applyBorder="0" applyAlignment="0" applyProtection="0"/>
    <xf numFmtId="166" fontId="11" fillId="19" borderId="0" applyNumberFormat="0" applyBorder="0" applyAlignment="0" applyProtection="0"/>
    <xf numFmtId="166" fontId="11" fillId="20"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21" borderId="0" applyNumberFormat="0" applyBorder="0" applyAlignment="0" applyProtection="0"/>
    <xf numFmtId="168" fontId="15" fillId="0" borderId="0" applyFont="0" applyFill="0" applyBorder="0" applyAlignment="0" applyProtection="0"/>
    <xf numFmtId="166" fontId="16" fillId="6" borderId="0" applyNumberFormat="0" applyBorder="0" applyAlignment="0" applyProtection="0"/>
    <xf numFmtId="0" fontId="16" fillId="6" borderId="0" applyNumberFormat="0" applyBorder="0" applyAlignment="0" applyProtection="0"/>
    <xf numFmtId="166" fontId="17" fillId="22" borderId="4" applyNumberFormat="0" applyAlignment="0" applyProtection="0"/>
    <xf numFmtId="0" fontId="17" fillId="22" borderId="4" applyNumberFormat="0" applyAlignment="0" applyProtection="0"/>
    <xf numFmtId="166" fontId="18" fillId="23" borderId="5" applyNumberFormat="0" applyAlignment="0" applyProtection="0"/>
    <xf numFmtId="0" fontId="18" fillId="23" borderId="5" applyNumberFormat="0" applyAlignment="0" applyProtection="0"/>
    <xf numFmtId="166" fontId="19" fillId="0" borderId="6" applyNumberFormat="0" applyFill="0" applyAlignment="0" applyProtection="0"/>
    <xf numFmtId="0" fontId="19" fillId="0" borderId="6" applyNumberFormat="0" applyFill="0" applyAlignment="0" applyProtection="0"/>
    <xf numFmtId="41" fontId="20" fillId="0" borderId="0" applyFont="0" applyFill="0" applyBorder="0" applyAlignment="0" applyProtection="0"/>
    <xf numFmtId="169" fontId="21" fillId="0" borderId="0" applyFont="0" applyFill="0" applyBorder="0" applyAlignment="0" applyProtection="0">
      <alignment horizontal="right"/>
    </xf>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4"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22" fillId="0" borderId="0" applyFont="0" applyFill="0" applyBorder="0" applyAlignment="0" applyProtection="0"/>
    <xf numFmtId="170" fontId="21" fillId="0" borderId="0" applyFont="0" applyFill="0" applyBorder="0" applyAlignment="0" applyProtection="0">
      <alignment horizontal="right"/>
    </xf>
    <xf numFmtId="171" fontId="21" fillId="0" borderId="0" applyFont="0" applyFill="0" applyBorder="0" applyAlignment="0" applyProtection="0">
      <alignment horizontal="right"/>
    </xf>
    <xf numFmtId="44" fontId="23" fillId="0" borderId="0" applyFont="0" applyFill="0" applyBorder="0" applyAlignment="0" applyProtection="0"/>
    <xf numFmtId="164" fontId="22" fillId="0" borderId="0" applyFont="0" applyFill="0" applyBorder="0" applyAlignment="0" applyProtection="0"/>
    <xf numFmtId="166" fontId="24" fillId="9" borderId="4" applyNumberFormat="0" applyAlignment="0" applyProtection="0"/>
    <xf numFmtId="166" fontId="25" fillId="22" borderId="7" applyNumberFormat="0" applyAlignment="0" applyProtection="0"/>
    <xf numFmtId="172" fontId="22" fillId="0" borderId="0" applyFont="0" applyFill="0" applyBorder="0" applyAlignment="0" applyProtection="0"/>
    <xf numFmtId="173" fontId="21" fillId="0" borderId="0" applyFont="0" applyFill="0" applyBorder="0" applyAlignment="0" applyProtection="0"/>
    <xf numFmtId="0" fontId="26" fillId="0" borderId="0" applyProtection="0"/>
    <xf numFmtId="166" fontId="27" fillId="6" borderId="0" applyNumberFormat="0" applyBorder="0" applyAlignment="0" applyProtection="0"/>
    <xf numFmtId="174" fontId="21" fillId="0" borderId="8" applyNumberFormat="0" applyFont="0" applyFill="0" applyAlignment="0" applyProtection="0"/>
    <xf numFmtId="166" fontId="12" fillId="18" borderId="0" applyNumberFormat="0" applyBorder="0" applyAlignment="0" applyProtection="0"/>
    <xf numFmtId="0" fontId="12" fillId="18" borderId="0" applyNumberFormat="0" applyBorder="0" applyAlignment="0" applyProtection="0"/>
    <xf numFmtId="166" fontId="12" fillId="19" borderId="0" applyNumberFormat="0" applyBorder="0" applyAlignment="0" applyProtection="0"/>
    <xf numFmtId="0" fontId="12" fillId="19" borderId="0" applyNumberFormat="0" applyBorder="0" applyAlignment="0" applyProtection="0"/>
    <xf numFmtId="166" fontId="12" fillId="20" borderId="0" applyNumberFormat="0" applyBorder="0" applyAlignment="0" applyProtection="0"/>
    <xf numFmtId="0" fontId="12" fillId="20"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21" borderId="0" applyNumberFormat="0" applyBorder="0" applyAlignment="0" applyProtection="0"/>
    <xf numFmtId="0" fontId="12" fillId="21" borderId="0" applyNumberFormat="0" applyBorder="0" applyAlignment="0" applyProtection="0"/>
    <xf numFmtId="166" fontId="28" fillId="9" borderId="4" applyNumberFormat="0" applyAlignment="0" applyProtection="0"/>
    <xf numFmtId="0" fontId="28" fillId="9" borderId="4" applyNumberFormat="0" applyAlignment="0" applyProtection="0"/>
    <xf numFmtId="175" fontId="14" fillId="0" borderId="0" applyFont="0" applyFill="0" applyBorder="0" applyAlignment="0" applyProtection="0"/>
    <xf numFmtId="0" fontId="29" fillId="0" borderId="0" applyProtection="0"/>
    <xf numFmtId="0" fontId="30" fillId="0" borderId="0" applyProtection="0"/>
    <xf numFmtId="0" fontId="31" fillId="0" borderId="0" applyProtection="0"/>
    <xf numFmtId="0" fontId="32" fillId="0" borderId="0" applyProtection="0"/>
    <xf numFmtId="0" fontId="33" fillId="0" borderId="0" applyProtection="0"/>
    <xf numFmtId="0" fontId="34" fillId="0" borderId="0" applyProtection="0"/>
    <xf numFmtId="0" fontId="35" fillId="0" borderId="0" applyProtection="0"/>
    <xf numFmtId="15" fontId="22" fillId="0" borderId="0" applyFont="0" applyFill="0" applyBorder="0" applyAlignment="0" applyProtection="0"/>
    <xf numFmtId="0" fontId="36" fillId="0" borderId="0" applyFill="0" applyBorder="0" applyProtection="0">
      <alignment horizontal="left"/>
    </xf>
    <xf numFmtId="176" fontId="21" fillId="0" borderId="0" applyFont="0" applyFill="0" applyBorder="0" applyAlignment="0" applyProtection="0">
      <alignment horizontal="right"/>
    </xf>
    <xf numFmtId="0" fontId="37" fillId="0" borderId="0" applyProtection="0">
      <alignment horizontal="right"/>
    </xf>
    <xf numFmtId="0" fontId="38" fillId="0" borderId="0" applyProtection="0"/>
    <xf numFmtId="0" fontId="39" fillId="0" borderId="0" applyProtection="0"/>
    <xf numFmtId="166" fontId="40" fillId="5" borderId="0" applyNumberFormat="0" applyBorder="0" applyAlignment="0" applyProtection="0"/>
    <xf numFmtId="0" fontId="40" fillId="5" borderId="0" applyNumberFormat="0" applyBorder="0" applyAlignment="0" applyProtection="0"/>
    <xf numFmtId="166" fontId="41" fillId="0" borderId="6" applyNumberFormat="0" applyFill="0" applyAlignment="0" applyProtection="0"/>
    <xf numFmtId="166" fontId="42" fillId="23" borderId="5" applyNumberFormat="0" applyAlignment="0" applyProtection="0"/>
    <xf numFmtId="177" fontId="5" fillId="0" borderId="0" applyFont="0" applyFill="0" applyBorder="0" applyAlignment="0" applyProtection="0"/>
    <xf numFmtId="177" fontId="2" fillId="0" borderId="0" applyFont="0" applyFill="0" applyBorder="0" applyAlignment="0" applyProtection="0"/>
    <xf numFmtId="0" fontId="43" fillId="0" borderId="9" applyNumberFormat="0">
      <alignment horizontal="left"/>
    </xf>
    <xf numFmtId="178" fontId="21" fillId="0" borderId="0" applyFont="0" applyFill="0" applyBorder="0" applyAlignment="0" applyProtection="0">
      <alignment horizontal="right"/>
    </xf>
    <xf numFmtId="166" fontId="44" fillId="0" borderId="10" applyNumberFormat="0" applyFill="0" applyAlignment="0" applyProtection="0"/>
    <xf numFmtId="166" fontId="45" fillId="0" borderId="11" applyNumberFormat="0" applyFill="0" applyAlignment="0" applyProtection="0"/>
    <xf numFmtId="166" fontId="46" fillId="0" borderId="12" applyNumberFormat="0" applyFill="0" applyAlignment="0" applyProtection="0"/>
    <xf numFmtId="166" fontId="46" fillId="0" borderId="0" applyNumberFormat="0" applyFill="0" applyBorder="0" applyAlignment="0" applyProtection="0"/>
    <xf numFmtId="166" fontId="47" fillId="24" borderId="0" applyNumberFormat="0" applyBorder="0" applyAlignment="0" applyProtection="0"/>
    <xf numFmtId="0" fontId="47" fillId="24" borderId="0" applyNumberFormat="0" applyBorder="0" applyAlignment="0" applyProtection="0"/>
    <xf numFmtId="166" fontId="48"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9" fontId="2" fillId="0" borderId="0"/>
    <xf numFmtId="0" fontId="2" fillId="0" borderId="0"/>
    <xf numFmtId="175" fontId="5"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5"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10"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1" fillId="0" borderId="0"/>
    <xf numFmtId="180" fontId="1" fillId="0" borderId="0"/>
    <xf numFmtId="180" fontId="1" fillId="0" borderId="0"/>
    <xf numFmtId="0" fontId="2" fillId="0" borderId="0"/>
    <xf numFmtId="175" fontId="7" fillId="0" borderId="0"/>
    <xf numFmtId="175" fontId="9" fillId="0" borderId="0"/>
    <xf numFmtId="166" fontId="2" fillId="0" borderId="0"/>
    <xf numFmtId="166" fontId="2" fillId="0" borderId="0"/>
    <xf numFmtId="166" fontId="2" fillId="0" borderId="0"/>
    <xf numFmtId="166" fontId="2" fillId="0" borderId="0"/>
    <xf numFmtId="0" fontId="20" fillId="0" borderId="0"/>
    <xf numFmtId="179" fontId="14" fillId="0" borderId="0"/>
    <xf numFmtId="166" fontId="2" fillId="0" borderId="0"/>
    <xf numFmtId="179" fontId="5" fillId="0" borderId="0"/>
    <xf numFmtId="0" fontId="2" fillId="0" borderId="0"/>
    <xf numFmtId="180" fontId="2" fillId="0" borderId="0"/>
    <xf numFmtId="180" fontId="2" fillId="0" borderId="0"/>
    <xf numFmtId="0" fontId="1" fillId="0" borderId="0"/>
    <xf numFmtId="180" fontId="2" fillId="0" borderId="0"/>
    <xf numFmtId="0" fontId="49" fillId="0" borderId="0"/>
    <xf numFmtId="166" fontId="2" fillId="25" borderId="13" applyNumberFormat="0" applyFont="0" applyAlignment="0" applyProtection="0"/>
    <xf numFmtId="0" fontId="9" fillId="25" borderId="13" applyNumberFormat="0" applyFont="0" applyAlignment="0" applyProtection="0"/>
    <xf numFmtId="166" fontId="50" fillId="22" borderId="4" applyNumberFormat="0" applyAlignment="0" applyProtection="0"/>
    <xf numFmtId="40" fontId="51" fillId="26" borderId="0">
      <alignment horizontal="right"/>
    </xf>
    <xf numFmtId="0" fontId="52" fillId="26" borderId="0">
      <alignment horizontal="right"/>
    </xf>
    <xf numFmtId="0" fontId="53" fillId="26" borderId="14"/>
    <xf numFmtId="0" fontId="53" fillId="0" borderId="0" applyBorder="0">
      <alignment horizontal="centerContinuous"/>
    </xf>
    <xf numFmtId="0" fontId="54" fillId="0" borderId="0" applyBorder="0">
      <alignment horizontal="centerContinuous"/>
    </xf>
    <xf numFmtId="1" fontId="56" fillId="0" borderId="0" applyProtection="0">
      <alignment horizontal="right" vertical="center"/>
    </xf>
    <xf numFmtId="9" fontId="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5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66" fontId="59" fillId="22" borderId="7" applyNumberFormat="0" applyAlignment="0" applyProtection="0"/>
    <xf numFmtId="0" fontId="59" fillId="22" borderId="7" applyNumberFormat="0" applyAlignment="0" applyProtection="0"/>
    <xf numFmtId="0" fontId="14" fillId="0" borderId="0"/>
    <xf numFmtId="166" fontId="60" fillId="0" borderId="15" applyNumberFormat="0" applyFill="0" applyAlignment="0" applyProtection="0"/>
    <xf numFmtId="0" fontId="61" fillId="0" borderId="0" applyBorder="0" applyProtection="0">
      <alignment vertical="center"/>
    </xf>
    <xf numFmtId="174" fontId="61" fillId="0" borderId="2" applyBorder="0" applyProtection="0">
      <alignment horizontal="right" vertical="center"/>
    </xf>
    <xf numFmtId="0" fontId="62" fillId="27" borderId="0" applyBorder="0" applyProtection="0">
      <alignment horizontal="centerContinuous" vertical="center"/>
    </xf>
    <xf numFmtId="0" fontId="62" fillId="28" borderId="2" applyBorder="0" applyProtection="0">
      <alignment horizontal="centerContinuous" vertical="center"/>
    </xf>
    <xf numFmtId="0" fontId="61" fillId="0" borderId="0" applyBorder="0" applyProtection="0">
      <alignment vertical="center"/>
    </xf>
    <xf numFmtId="0" fontId="63" fillId="0" borderId="0" applyFill="0" applyBorder="0" applyProtection="0">
      <alignment horizontal="left"/>
    </xf>
    <xf numFmtId="0" fontId="36" fillId="0" borderId="3" applyFill="0" applyBorder="0" applyProtection="0">
      <alignment horizontal="left" vertical="top"/>
    </xf>
    <xf numFmtId="166" fontId="64" fillId="0" borderId="0" applyNumberFormat="0" applyFill="0" applyBorder="0" applyAlignment="0" applyProtection="0"/>
    <xf numFmtId="166" fontId="65" fillId="0" borderId="0" applyNumberFormat="0" applyFill="0" applyBorder="0" applyAlignment="0" applyProtection="0"/>
    <xf numFmtId="166" fontId="66" fillId="0" borderId="0" applyNumberFormat="0" applyFill="0" applyBorder="0" applyAlignment="0" applyProtection="0"/>
    <xf numFmtId="0" fontId="66" fillId="0" borderId="0" applyNumberFormat="0" applyFill="0" applyBorder="0" applyAlignment="0" applyProtection="0"/>
    <xf numFmtId="166" fontId="67" fillId="0" borderId="0" applyNumberFormat="0" applyFill="0" applyBorder="0" applyAlignment="0" applyProtection="0"/>
    <xf numFmtId="0" fontId="67" fillId="0" borderId="0" applyNumberFormat="0" applyFill="0" applyBorder="0" applyAlignment="0" applyProtection="0"/>
    <xf numFmtId="166" fontId="68" fillId="0" borderId="0" applyNumberFormat="0" applyFill="0" applyBorder="0" applyAlignment="0" applyProtection="0"/>
    <xf numFmtId="166" fontId="69" fillId="0" borderId="10" applyNumberFormat="0" applyFill="0" applyAlignment="0" applyProtection="0"/>
    <xf numFmtId="0" fontId="69" fillId="0" borderId="10" applyNumberFormat="0" applyFill="0" applyAlignment="0" applyProtection="0"/>
    <xf numFmtId="166" fontId="70" fillId="0" borderId="11" applyNumberFormat="0" applyFill="0" applyAlignment="0" applyProtection="0"/>
    <xf numFmtId="0" fontId="70" fillId="0" borderId="11" applyNumberFormat="0" applyFill="0" applyAlignment="0" applyProtection="0"/>
    <xf numFmtId="166" fontId="71" fillId="0" borderId="12" applyNumberFormat="0" applyFill="0" applyAlignment="0" applyProtection="0"/>
    <xf numFmtId="0" fontId="71" fillId="0" borderId="12" applyNumberFormat="0" applyFill="0" applyAlignment="0" applyProtection="0"/>
    <xf numFmtId="166" fontId="71" fillId="0" borderId="0" applyNumberFormat="0" applyFill="0" applyBorder="0" applyAlignment="0" applyProtection="0"/>
    <xf numFmtId="0" fontId="71" fillId="0" borderId="0" applyNumberFormat="0" applyFill="0" applyBorder="0" applyAlignment="0" applyProtection="0"/>
    <xf numFmtId="0" fontId="68" fillId="0" borderId="0" applyNumberFormat="0" applyFill="0" applyBorder="0" applyAlignment="0" applyProtection="0"/>
    <xf numFmtId="166" fontId="72" fillId="0" borderId="15" applyNumberFormat="0" applyFill="0" applyAlignment="0" applyProtection="0"/>
    <xf numFmtId="166" fontId="72" fillId="0" borderId="15" applyNumberFormat="0" applyFill="0" applyAlignment="0" applyProtection="0"/>
    <xf numFmtId="166" fontId="72" fillId="0" borderId="15" applyNumberFormat="0" applyFill="0" applyAlignment="0" applyProtection="0"/>
    <xf numFmtId="166" fontId="73" fillId="0" borderId="0" applyNumberFormat="0" applyFill="0" applyBorder="0" applyAlignment="0" applyProtection="0"/>
    <xf numFmtId="166" fontId="2" fillId="25" borderId="13" applyNumberFormat="0" applyFont="0" applyAlignment="0" applyProtection="0"/>
    <xf numFmtId="166" fontId="74" fillId="5" borderId="0" applyNumberFormat="0" applyBorder="0" applyAlignment="0" applyProtection="0"/>
    <xf numFmtId="0" fontId="75" fillId="0" borderId="0" applyNumberFormat="0">
      <alignment horizontal="left"/>
    </xf>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0" fillId="25" borderId="13" applyNumberFormat="0" applyFont="0" applyAlignment="0" applyProtection="0"/>
    <xf numFmtId="0" fontId="76" fillId="22" borderId="4" applyNumberFormat="0" applyAlignment="0" applyProtection="0"/>
    <xf numFmtId="0" fontId="77" fillId="6" borderId="0" applyNumberForma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lignment horizontal="right"/>
    </xf>
    <xf numFmtId="0" fontId="81" fillId="0" borderId="10" applyNumberFormat="0" applyFill="0" applyAlignment="0" applyProtection="0"/>
    <xf numFmtId="0" fontId="82" fillId="0" borderId="11" applyNumberFormat="0" applyFill="0" applyAlignment="0" applyProtection="0"/>
    <xf numFmtId="0" fontId="83" fillId="0" borderId="12"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0" fillId="0" borderId="0" applyNumberFormat="0">
      <alignment horizontal="right"/>
    </xf>
    <xf numFmtId="0" fontId="85" fillId="24" borderId="0" applyNumberFormat="0" applyBorder="0" applyAlignment="0" applyProtection="0"/>
    <xf numFmtId="181" fontId="86" fillId="0" borderId="16" applyNumberFormat="0" applyFont="0" applyFill="0" applyBorder="0" applyAlignment="0">
      <protection locked="0"/>
    </xf>
    <xf numFmtId="0" fontId="87" fillId="0" borderId="15" applyNumberFormat="0" applyFill="0" applyAlignment="0" applyProtection="0"/>
    <xf numFmtId="0" fontId="80" fillId="0" borderId="0" applyNumberFormat="0">
      <alignment horizontal="right"/>
    </xf>
    <xf numFmtId="0" fontId="55" fillId="22" borderId="7" applyNumberFormat="0" applyAlignment="0" applyProtection="0"/>
    <xf numFmtId="0" fontId="88" fillId="9" borderId="4" applyNumberFormat="0" applyAlignment="0" applyProtection="0"/>
    <xf numFmtId="0" fontId="89" fillId="5" borderId="0" applyNumberFormat="0" applyBorder="0" applyAlignment="0" applyProtection="0"/>
    <xf numFmtId="0" fontId="90" fillId="23" borderId="5" applyNumberFormat="0" applyAlignment="0" applyProtection="0"/>
    <xf numFmtId="0" fontId="91" fillId="0" borderId="6" applyNumberFormat="0" applyFill="0" applyAlignment="0" applyProtection="0"/>
    <xf numFmtId="0" fontId="92" fillId="0" borderId="0">
      <alignment vertical="center"/>
    </xf>
    <xf numFmtId="43"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0" fillId="0" borderId="10"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4" fillId="21" borderId="0" applyNumberFormat="0" applyBorder="0" applyAlignment="0" applyProtection="0"/>
    <xf numFmtId="43" fontId="1" fillId="0" borderId="0" applyFont="0" applyFill="0" applyBorder="0" applyAlignment="0" applyProtection="0"/>
    <xf numFmtId="0" fontId="102" fillId="0" borderId="0" applyNumberFormat="0" applyFill="0" applyBorder="0" applyAlignment="0" applyProtection="0"/>
    <xf numFmtId="0" fontId="58" fillId="10" borderId="0" applyNumberFormat="0" applyBorder="0" applyAlignment="0" applyProtection="0"/>
    <xf numFmtId="43" fontId="1" fillId="0" borderId="0" applyFont="0" applyFill="0" applyBorder="0" applyAlignment="0" applyProtection="0"/>
    <xf numFmtId="0" fontId="58" fillId="8" borderId="0" applyNumberFormat="0" applyBorder="0" applyAlignment="0" applyProtection="0"/>
    <xf numFmtId="43" fontId="1" fillId="0" borderId="0" applyFont="0" applyFill="0" applyBorder="0" applyAlignment="0" applyProtection="0"/>
    <xf numFmtId="0" fontId="2" fillId="25" borderId="13"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93" fillId="0" borderId="0"/>
    <xf numFmtId="0" fontId="102" fillId="0" borderId="12" applyNumberFormat="0" applyFill="0" applyAlignment="0" applyProtection="0"/>
    <xf numFmtId="0" fontId="109" fillId="0" borderId="0" applyNumberFormat="0" applyFill="0" applyBorder="0" applyAlignment="0" applyProtection="0"/>
    <xf numFmtId="0" fontId="97" fillId="23" borderId="5" applyNumberFormat="0" applyAlignment="0" applyProtection="0"/>
    <xf numFmtId="0" fontId="94" fillId="2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6" fillId="0" borderId="0"/>
    <xf numFmtId="0" fontId="2" fillId="0" borderId="0" applyNumberForma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1" fontId="20"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58" fillId="4" borderId="0" applyNumberFormat="0" applyBorder="0" applyAlignment="0" applyProtection="0"/>
    <xf numFmtId="0" fontId="94" fillId="17" borderId="0" applyNumberFormat="0" applyBorder="0" applyAlignment="0" applyProtection="0"/>
    <xf numFmtId="0" fontId="58" fillId="13" borderId="0" applyNumberFormat="0" applyBorder="0" applyAlignment="0" applyProtection="0"/>
    <xf numFmtId="0" fontId="101" fillId="0" borderId="11" applyNumberFormat="0" applyFill="0" applyAlignment="0" applyProtection="0"/>
    <xf numFmtId="0" fontId="58" fillId="10" borderId="0" applyNumberFormat="0" applyBorder="0" applyAlignment="0" applyProtection="0"/>
    <xf numFmtId="0" fontId="94" fillId="12" borderId="0" applyNumberFormat="0" applyBorder="0" applyAlignment="0" applyProtection="0"/>
    <xf numFmtId="0" fontId="99" fillId="6" borderId="0" applyNumberFormat="0" applyBorder="0" applyAlignment="0" applyProtection="0"/>
    <xf numFmtId="0" fontId="58" fillId="7" borderId="0" applyNumberFormat="0" applyBorder="0" applyAlignment="0" applyProtection="0"/>
    <xf numFmtId="43" fontId="1" fillId="0" borderId="0" applyFont="0" applyFill="0" applyBorder="0" applyAlignment="0" applyProtection="0"/>
    <xf numFmtId="0" fontId="94"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6" fillId="22" borderId="4" applyNumberFormat="0" applyAlignment="0" applyProtection="0"/>
    <xf numFmtId="0" fontId="94"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9" borderId="4" applyNumberFormat="0" applyAlignment="0" applyProtection="0"/>
    <xf numFmtId="43" fontId="1" fillId="0" borderId="0" applyFont="0" applyFill="0" applyBorder="0" applyAlignment="0" applyProtection="0"/>
    <xf numFmtId="43" fontId="93" fillId="0" borderId="0" applyFont="0" applyFill="0" applyBorder="0" applyAlignment="0" applyProtection="0"/>
    <xf numFmtId="0" fontId="94" fillId="19" borderId="0" applyNumberFormat="0" applyBorder="0" applyAlignment="0" applyProtection="0"/>
    <xf numFmtId="0" fontId="58" fillId="11" borderId="0" applyNumberFormat="0" applyBorder="0" applyAlignment="0" applyProtection="0"/>
    <xf numFmtId="0" fontId="94" fillId="14" borderId="0" applyNumberFormat="0" applyBorder="0" applyAlignment="0" applyProtection="0"/>
    <xf numFmtId="9" fontId="93"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10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5" fillId="5" borderId="0" applyNumberFormat="0" applyBorder="0" applyAlignment="0" applyProtection="0"/>
    <xf numFmtId="0" fontId="108" fillId="0" borderId="15" applyNumberFormat="0" applyFill="0" applyAlignment="0" applyProtection="0"/>
    <xf numFmtId="0" fontId="58"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94" fillId="18" borderId="0" applyNumberFormat="0" applyBorder="0" applyAlignment="0" applyProtection="0"/>
    <xf numFmtId="43" fontId="1" fillId="0" borderId="0" applyFont="0" applyFill="0" applyBorder="0" applyAlignment="0" applyProtection="0"/>
    <xf numFmtId="0" fontId="58" fillId="7" borderId="0" applyNumberFormat="0" applyBorder="0" applyAlignment="0" applyProtection="0"/>
    <xf numFmtId="0" fontId="105" fillId="24" borderId="0" applyNumberFormat="0" applyBorder="0" applyAlignment="0" applyProtection="0"/>
    <xf numFmtId="0" fontId="58" fillId="6" borderId="0" applyNumberFormat="0" applyBorder="0" applyAlignment="0" applyProtection="0"/>
    <xf numFmtId="0" fontId="94" fillId="15" borderId="0" applyNumberFormat="0" applyBorder="0" applyAlignment="0" applyProtection="0"/>
    <xf numFmtId="43" fontId="1" fillId="0" borderId="0" applyFont="0" applyFill="0" applyBorder="0" applyAlignment="0" applyProtection="0"/>
    <xf numFmtId="0" fontId="106" fillId="22" borderId="7" applyNumberFormat="0" applyAlignment="0" applyProtection="0"/>
    <xf numFmtId="0" fontId="58" fillId="5" borderId="0" applyNumberFormat="0" applyBorder="0" applyAlignment="0" applyProtection="0"/>
    <xf numFmtId="0" fontId="58" fillId="9" borderId="0" applyNumberFormat="0" applyBorder="0" applyAlignment="0" applyProtection="0"/>
    <xf numFmtId="0" fontId="104" fillId="0" borderId="6" applyNumberFormat="0" applyFill="0" applyAlignment="0" applyProtection="0"/>
    <xf numFmtId="0" fontId="98" fillId="0" borderId="0" applyNumberFormat="0" applyFill="0" applyBorder="0" applyAlignment="0" applyProtection="0"/>
    <xf numFmtId="0" fontId="93" fillId="0" borderId="0"/>
    <xf numFmtId="0" fontId="2" fillId="0" borderId="0"/>
    <xf numFmtId="43" fontId="93" fillId="0" borderId="0" applyFont="0" applyFill="0" applyBorder="0" applyAlignment="0" applyProtection="0"/>
    <xf numFmtId="43" fontId="93" fillId="0" borderId="0" applyFont="0" applyFill="0" applyBorder="0" applyAlignment="0" applyProtection="0"/>
    <xf numFmtId="0" fontId="2" fillId="0" borderId="0"/>
    <xf numFmtId="0" fontId="9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0" fontId="93"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17" fontId="2" fillId="0" borderId="0" applyFill="0" applyBorder="0">
      <alignment horizontal="centerContinuous" vertical="justify" textRotation="255" wrapText="1"/>
      <protection locked="0"/>
    </xf>
    <xf numFmtId="0" fontId="121" fillId="0" borderId="0" applyNumberFormat="0" applyBorder="0" applyAlignment="0">
      <alignment horizontal="left" readingOrder="1"/>
    </xf>
    <xf numFmtId="186" fontId="122" fillId="0" borderId="0" applyNumberFormat="0" applyBorder="0" applyAlignment="0">
      <alignment horizontal="left" readingOrder="1"/>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14">
    <xf numFmtId="0" fontId="0" fillId="0" borderId="0" xfId="0"/>
    <xf numFmtId="0" fontId="110" fillId="0" borderId="0" xfId="0" applyFont="1"/>
    <xf numFmtId="9" fontId="110" fillId="0" borderId="0" xfId="1" applyFont="1"/>
    <xf numFmtId="3" fontId="110" fillId="0" borderId="0" xfId="0" applyNumberFormat="1" applyFont="1"/>
    <xf numFmtId="0" fontId="110" fillId="0" borderId="0" xfId="0" applyFont="1" applyFill="1"/>
    <xf numFmtId="9" fontId="110" fillId="0" borderId="0" xfId="1" applyFont="1" applyFill="1"/>
    <xf numFmtId="1" fontId="110" fillId="0" borderId="0" xfId="0" applyNumberFormat="1" applyFont="1" applyFill="1"/>
    <xf numFmtId="3" fontId="4" fillId="0" borderId="1" xfId="2" applyNumberFormat="1" applyFont="1" applyBorder="1" applyAlignment="1">
      <alignment horizontal="right"/>
    </xf>
    <xf numFmtId="3" fontId="14" fillId="0" borderId="1" xfId="2" applyNumberFormat="1" applyFont="1" applyBorder="1" applyAlignment="1">
      <alignment horizontal="right"/>
    </xf>
    <xf numFmtId="0" fontId="113" fillId="0" borderId="0" xfId="0" applyFont="1"/>
    <xf numFmtId="3" fontId="110" fillId="0" borderId="1" xfId="0" applyNumberFormat="1" applyFont="1" applyBorder="1"/>
    <xf numFmtId="0" fontId="14" fillId="3" borderId="1" xfId="2" applyFont="1" applyFill="1" applyBorder="1"/>
    <xf numFmtId="49" fontId="4" fillId="2" borderId="1" xfId="2" applyNumberFormat="1" applyFont="1" applyFill="1" applyBorder="1" applyAlignment="1">
      <alignment horizontal="right"/>
    </xf>
    <xf numFmtId="1" fontId="110" fillId="0" borderId="0" xfId="0" applyNumberFormat="1" applyFont="1"/>
    <xf numFmtId="0" fontId="110" fillId="0" borderId="0" xfId="0" applyFont="1" applyAlignment="1">
      <alignment horizontal="right" readingOrder="2"/>
    </xf>
    <xf numFmtId="0" fontId="112" fillId="0" borderId="0" xfId="0" applyFont="1"/>
    <xf numFmtId="0" fontId="86" fillId="0" borderId="0" xfId="0" applyFont="1"/>
    <xf numFmtId="0" fontId="114" fillId="0" borderId="0" xfId="0" applyFont="1"/>
    <xf numFmtId="3" fontId="3" fillId="0" borderId="1" xfId="2" applyNumberFormat="1" applyFont="1" applyFill="1" applyBorder="1" applyAlignment="1">
      <alignment horizontal="right"/>
    </xf>
    <xf numFmtId="0" fontId="14" fillId="2" borderId="1" xfId="2" applyFont="1" applyFill="1" applyBorder="1" applyAlignment="1">
      <alignment wrapText="1"/>
    </xf>
    <xf numFmtId="0" fontId="111" fillId="2" borderId="1" xfId="0" applyFont="1" applyFill="1" applyBorder="1"/>
    <xf numFmtId="3" fontId="14" fillId="0" borderId="1" xfId="2" applyNumberFormat="1" applyFont="1" applyFill="1" applyBorder="1"/>
    <xf numFmtId="3" fontId="2" fillId="0" borderId="1" xfId="565" applyNumberFormat="1" applyFont="1" applyBorder="1" applyAlignment="1">
      <alignment horizontal="right"/>
    </xf>
    <xf numFmtId="3" fontId="3" fillId="0" borderId="0" xfId="566" applyNumberFormat="1" applyFont="1" applyAlignment="1" applyProtection="1"/>
    <xf numFmtId="3" fontId="3" fillId="0" borderId="0" xfId="566" applyNumberFormat="1" applyFont="1" applyAlignment="1" applyProtection="1">
      <alignment horizontal="right"/>
    </xf>
    <xf numFmtId="3" fontId="110" fillId="0" borderId="1" xfId="4" applyNumberFormat="1" applyFont="1" applyBorder="1" applyAlignment="1">
      <alignment horizontal="center"/>
    </xf>
    <xf numFmtId="3" fontId="110" fillId="0" borderId="1" xfId="564" applyNumberFormat="1" applyFont="1" applyBorder="1"/>
    <xf numFmtId="0" fontId="110" fillId="0" borderId="0" xfId="0" applyFont="1" applyAlignment="1">
      <alignment wrapText="1"/>
    </xf>
    <xf numFmtId="3" fontId="14" fillId="0" borderId="1" xfId="2" applyNumberFormat="1" applyFont="1" applyBorder="1"/>
    <xf numFmtId="182" fontId="0" fillId="0" borderId="0" xfId="13" applyNumberFormat="1" applyFont="1"/>
    <xf numFmtId="43" fontId="110" fillId="0" borderId="0" xfId="0" applyNumberFormat="1" applyFont="1"/>
    <xf numFmtId="3" fontId="14" fillId="0" borderId="1" xfId="4" applyNumberFormat="1" applyFont="1" applyBorder="1"/>
    <xf numFmtId="3" fontId="14" fillId="0" borderId="1" xfId="4" applyNumberFormat="1" applyFont="1" applyBorder="1" applyAlignment="1">
      <alignment horizontal="right"/>
    </xf>
    <xf numFmtId="185" fontId="14" fillId="0" borderId="1" xfId="11" applyNumberFormat="1" applyFont="1" applyBorder="1"/>
    <xf numFmtId="185" fontId="110" fillId="0" borderId="0" xfId="0" applyNumberFormat="1" applyFont="1"/>
    <xf numFmtId="0" fontId="110" fillId="0" borderId="0" xfId="0" applyFont="1" applyBorder="1"/>
    <xf numFmtId="3" fontId="116" fillId="29" borderId="17" xfId="0" applyNumberFormat="1" applyFont="1" applyFill="1" applyBorder="1" applyAlignment="1">
      <alignment horizontal="center" vertical="center" wrapText="1" readingOrder="2"/>
    </xf>
    <xf numFmtId="3" fontId="116" fillId="29" borderId="18" xfId="0" applyNumberFormat="1" applyFont="1" applyFill="1" applyBorder="1" applyAlignment="1">
      <alignment horizontal="center" vertical="center" wrapText="1" readingOrder="1"/>
    </xf>
    <xf numFmtId="186" fontId="117" fillId="0" borderId="0" xfId="566" applyNumberFormat="1" applyFont="1" applyBorder="1" applyAlignment="1" applyProtection="1">
      <alignment horizontal="right"/>
    </xf>
    <xf numFmtId="186" fontId="118" fillId="0" borderId="0" xfId="566" applyNumberFormat="1" applyFont="1" applyAlignment="1" applyProtection="1">
      <alignment vertical="top"/>
    </xf>
    <xf numFmtId="0" fontId="118" fillId="0" borderId="0" xfId="0" applyFont="1"/>
    <xf numFmtId="3" fontId="110" fillId="0" borderId="17" xfId="0" applyNumberFormat="1" applyFont="1" applyBorder="1" applyAlignment="1">
      <alignment horizontal="center" vertical="center" wrapText="1" readingOrder="2"/>
    </xf>
    <xf numFmtId="3" fontId="110" fillId="0" borderId="17" xfId="0" applyNumberFormat="1" applyFont="1" applyBorder="1" applyAlignment="1">
      <alignment horizontal="center" vertical="center" wrapText="1" readingOrder="1"/>
    </xf>
    <xf numFmtId="186" fontId="119" fillId="0" borderId="0" xfId="566" applyNumberFormat="1" applyFont="1" applyBorder="1" applyAlignment="1" applyProtection="1">
      <alignment horizontal="right" vertical="top"/>
    </xf>
    <xf numFmtId="186" fontId="119" fillId="0" borderId="0" xfId="566" applyNumberFormat="1" applyFont="1" applyBorder="1" applyAlignment="1" applyProtection="1"/>
    <xf numFmtId="3" fontId="112" fillId="0" borderId="0" xfId="0" applyNumberFormat="1" applyFont="1" applyAlignment="1">
      <alignment horizontal="center" vertical="center" wrapText="1" readingOrder="2"/>
    </xf>
    <xf numFmtId="3" fontId="112" fillId="0" borderId="0" xfId="0" applyNumberFormat="1" applyFont="1" applyAlignment="1">
      <alignment horizontal="center" vertical="center" wrapText="1" readingOrder="1"/>
    </xf>
    <xf numFmtId="186" fontId="4" fillId="0" borderId="0" xfId="566" applyNumberFormat="1" applyFont="1" applyBorder="1" applyAlignment="1" applyProtection="1">
      <alignment horizontal="right"/>
    </xf>
    <xf numFmtId="3" fontId="110" fillId="0" borderId="0" xfId="0" applyNumberFormat="1" applyFont="1" applyBorder="1" applyAlignment="1">
      <alignment horizontal="center" vertical="center" wrapText="1" readingOrder="2"/>
    </xf>
    <xf numFmtId="3" fontId="110" fillId="0" borderId="0" xfId="0" applyNumberFormat="1" applyFont="1" applyBorder="1" applyAlignment="1">
      <alignment horizontal="center" vertical="center" wrapText="1" readingOrder="1"/>
    </xf>
    <xf numFmtId="185" fontId="14" fillId="0" borderId="0" xfId="566" applyNumberFormat="1" applyFont="1" applyBorder="1" applyAlignment="1" applyProtection="1"/>
    <xf numFmtId="185" fontId="14" fillId="0" borderId="0" xfId="566" applyNumberFormat="1" applyFont="1" applyBorder="1" applyAlignment="1" applyProtection="1">
      <alignment vertical="top"/>
    </xf>
    <xf numFmtId="0" fontId="4" fillId="0" borderId="0" xfId="3" applyFont="1" applyBorder="1" applyAlignment="1">
      <alignment horizontal="right"/>
    </xf>
    <xf numFmtId="185" fontId="14" fillId="0" borderId="0" xfId="566" applyNumberFormat="1" applyFont="1" applyBorder="1" applyAlignment="1" applyProtection="1">
      <alignment horizontal="right"/>
    </xf>
    <xf numFmtId="3" fontId="110" fillId="0" borderId="0" xfId="0" applyNumberFormat="1" applyFont="1" applyAlignment="1">
      <alignment horizontal="center" vertical="center" wrapText="1" readingOrder="1"/>
    </xf>
    <xf numFmtId="3" fontId="112" fillId="0" borderId="19" xfId="0" applyNumberFormat="1" applyFont="1" applyBorder="1" applyAlignment="1">
      <alignment horizontal="center" vertical="center" wrapText="1" readingOrder="2"/>
    </xf>
    <xf numFmtId="3" fontId="112" fillId="0" borderId="17" xfId="0" applyNumberFormat="1" applyFont="1" applyBorder="1" applyAlignment="1">
      <alignment horizontal="center" vertical="center" wrapText="1" readingOrder="2"/>
    </xf>
    <xf numFmtId="3" fontId="112" fillId="0" borderId="20" xfId="0" applyNumberFormat="1" applyFont="1" applyBorder="1" applyAlignment="1">
      <alignment horizontal="center" vertical="center" wrapText="1" readingOrder="1"/>
    </xf>
    <xf numFmtId="186" fontId="4" fillId="0" borderId="0" xfId="566" applyNumberFormat="1" applyFont="1" applyBorder="1" applyAlignment="1" applyProtection="1">
      <alignment horizontal="right" vertical="top"/>
    </xf>
    <xf numFmtId="0" fontId="4" fillId="0" borderId="0" xfId="566" applyNumberFormat="1" applyFont="1" applyBorder="1" applyAlignment="1" applyProtection="1"/>
    <xf numFmtId="3" fontId="110" fillId="0" borderId="0" xfId="0" applyNumberFormat="1" applyFont="1" applyAlignment="1">
      <alignment horizontal="center" vertical="center" wrapText="1" readingOrder="2"/>
    </xf>
    <xf numFmtId="0" fontId="14" fillId="0" borderId="0" xfId="4" applyFont="1" applyBorder="1" applyAlignment="1">
      <alignment vertical="top" wrapText="1" readingOrder="2"/>
    </xf>
    <xf numFmtId="0" fontId="110" fillId="0" borderId="0" xfId="566" applyNumberFormat="1" applyFont="1" applyBorder="1" applyAlignment="1" applyProtection="1">
      <alignment vertical="top" readingOrder="2"/>
    </xf>
    <xf numFmtId="186" fontId="119" fillId="0" borderId="0" xfId="566" applyNumberFormat="1" applyFont="1" applyBorder="1" applyAlignment="1" applyProtection="1">
      <alignment horizontal="right"/>
    </xf>
    <xf numFmtId="0" fontId="110" fillId="0" borderId="0" xfId="0" applyFont="1" applyAlignment="1">
      <alignment horizontal="center"/>
    </xf>
    <xf numFmtId="9" fontId="0" fillId="0" borderId="0" xfId="1" applyFont="1"/>
    <xf numFmtId="164" fontId="0" fillId="0" borderId="0" xfId="0" applyNumberFormat="1" applyAlignment="1">
      <alignment horizontal="center"/>
    </xf>
    <xf numFmtId="3" fontId="0" fillId="0" borderId="0" xfId="0" applyNumberFormat="1"/>
    <xf numFmtId="0" fontId="0" fillId="0" borderId="0" xfId="0" applyAlignment="1">
      <alignment horizontal="right" readingOrder="2"/>
    </xf>
    <xf numFmtId="3" fontId="122" fillId="0" borderId="0" xfId="568" applyNumberFormat="1" applyFont="1" applyBorder="1" applyAlignment="1" applyProtection="1">
      <alignment horizontal="right" vertical="center"/>
      <protection locked="0"/>
    </xf>
    <xf numFmtId="181" fontId="0" fillId="0" borderId="0" xfId="0" applyNumberFormat="1"/>
    <xf numFmtId="3" fontId="0" fillId="0" borderId="0" xfId="0" applyNumberFormat="1" applyAlignment="1">
      <alignment horizontal="center"/>
    </xf>
    <xf numFmtId="3" fontId="115" fillId="29" borderId="17" xfId="0" applyNumberFormat="1" applyFont="1" applyFill="1" applyBorder="1" applyAlignment="1">
      <alignment horizontal="center" wrapText="1" readingOrder="2"/>
    </xf>
    <xf numFmtId="3" fontId="110" fillId="0" borderId="17" xfId="0" applyNumberFormat="1" applyFont="1" applyBorder="1" applyAlignment="1">
      <alignment horizontal="center" wrapText="1" readingOrder="2"/>
    </xf>
    <xf numFmtId="3" fontId="112" fillId="0" borderId="0" xfId="0" applyNumberFormat="1" applyFont="1" applyAlignment="1">
      <alignment horizontal="center" wrapText="1" readingOrder="2"/>
    </xf>
    <xf numFmtId="3" fontId="110" fillId="0" borderId="0" xfId="0" applyNumberFormat="1" applyFont="1" applyBorder="1" applyAlignment="1">
      <alignment horizontal="center" wrapText="1" readingOrder="2"/>
    </xf>
    <xf numFmtId="3" fontId="110" fillId="0" borderId="0" xfId="0" applyNumberFormat="1" applyFont="1" applyAlignment="1">
      <alignment horizontal="center" wrapText="1" readingOrder="2"/>
    </xf>
    <xf numFmtId="3" fontId="110" fillId="0" borderId="19" xfId="0" applyNumberFormat="1" applyFont="1" applyBorder="1" applyAlignment="1">
      <alignment horizontal="center" wrapText="1" readingOrder="2"/>
    </xf>
    <xf numFmtId="3" fontId="116" fillId="29" borderId="17" xfId="0" applyNumberFormat="1" applyFont="1" applyFill="1" applyBorder="1" applyAlignment="1">
      <alignment horizontal="center" wrapText="1" readingOrder="2"/>
    </xf>
    <xf numFmtId="0" fontId="14" fillId="0" borderId="0" xfId="4" applyFont="1" applyBorder="1" applyAlignment="1">
      <alignment horizontal="center" wrapText="1" readingOrder="2"/>
    </xf>
    <xf numFmtId="0" fontId="110" fillId="0" borderId="0" xfId="566" applyNumberFormat="1" applyFont="1" applyBorder="1" applyAlignment="1" applyProtection="1">
      <alignment horizontal="center" readingOrder="2"/>
    </xf>
    <xf numFmtId="182" fontId="14" fillId="0" borderId="1" xfId="564" applyNumberFormat="1" applyFont="1" applyBorder="1"/>
    <xf numFmtId="3" fontId="120" fillId="0" borderId="1" xfId="0" applyNumberFormat="1" applyFont="1" applyFill="1" applyBorder="1"/>
    <xf numFmtId="0" fontId="14" fillId="2" borderId="0" xfId="2" applyFont="1" applyFill="1" applyBorder="1" applyAlignment="1">
      <alignment wrapText="1"/>
    </xf>
    <xf numFmtId="0" fontId="113" fillId="0" borderId="0" xfId="0" applyFont="1" applyAlignment="1">
      <alignment horizontal="right" readingOrder="2"/>
    </xf>
    <xf numFmtId="3" fontId="3" fillId="0" borderId="22" xfId="2" applyNumberFormat="1" applyFont="1" applyFill="1" applyBorder="1" applyAlignment="1">
      <alignment horizontal="right"/>
    </xf>
    <xf numFmtId="0" fontId="14" fillId="2" borderId="23" xfId="0" applyFont="1" applyFill="1" applyBorder="1" applyAlignment="1">
      <alignment horizontal="right" readingOrder="2"/>
    </xf>
    <xf numFmtId="0" fontId="4" fillId="2" borderId="24" xfId="0" applyFont="1" applyFill="1" applyBorder="1" applyAlignment="1">
      <alignment horizontal="center"/>
    </xf>
    <xf numFmtId="0" fontId="4" fillId="2" borderId="25" xfId="0" applyFont="1" applyFill="1" applyBorder="1" applyAlignment="1">
      <alignment horizontal="center"/>
    </xf>
    <xf numFmtId="0" fontId="14" fillId="2" borderId="21" xfId="0" applyFont="1" applyFill="1" applyBorder="1"/>
    <xf numFmtId="3" fontId="14" fillId="2" borderId="1" xfId="0" applyNumberFormat="1" applyFont="1" applyFill="1" applyBorder="1"/>
    <xf numFmtId="3" fontId="14" fillId="2" borderId="22" xfId="0" applyNumberFormat="1" applyFont="1" applyFill="1" applyBorder="1"/>
    <xf numFmtId="0" fontId="14" fillId="2" borderId="26" xfId="0" applyFont="1" applyFill="1" applyBorder="1"/>
    <xf numFmtId="3" fontId="14" fillId="2" borderId="27" xfId="0" applyNumberFormat="1" applyFont="1" applyFill="1" applyBorder="1"/>
    <xf numFmtId="3" fontId="14" fillId="2" borderId="28" xfId="0" applyNumberFormat="1" applyFont="1" applyFill="1" applyBorder="1"/>
    <xf numFmtId="49" fontId="4" fillId="2" borderId="22" xfId="2" applyNumberFormat="1" applyFont="1" applyFill="1" applyBorder="1" applyAlignment="1">
      <alignment horizontal="right"/>
    </xf>
    <xf numFmtId="3" fontId="110" fillId="0" borderId="22" xfId="0" applyNumberFormat="1" applyFont="1" applyBorder="1"/>
    <xf numFmtId="0" fontId="14" fillId="3" borderId="27" xfId="2" applyFont="1" applyFill="1" applyBorder="1"/>
    <xf numFmtId="3" fontId="110" fillId="0" borderId="27" xfId="0" applyNumberFormat="1" applyFont="1" applyBorder="1"/>
    <xf numFmtId="3" fontId="110" fillId="0" borderId="28" xfId="0" applyNumberFormat="1" applyFont="1" applyBorder="1"/>
    <xf numFmtId="49" fontId="125" fillId="2" borderId="1" xfId="0" applyNumberFormat="1" applyFont="1" applyFill="1" applyBorder="1" applyAlignment="1">
      <alignment horizontal="right"/>
    </xf>
    <xf numFmtId="49" fontId="125" fillId="2" borderId="21" xfId="0" applyNumberFormat="1" applyFont="1" applyFill="1" applyBorder="1" applyAlignment="1">
      <alignment horizontal="right"/>
    </xf>
    <xf numFmtId="0" fontId="2" fillId="3" borderId="21" xfId="3" applyFont="1" applyFill="1" applyBorder="1" applyAlignment="1">
      <alignment horizontal="right"/>
    </xf>
    <xf numFmtId="0" fontId="2" fillId="2" borderId="21" xfId="2" applyFont="1" applyFill="1" applyBorder="1" applyAlignment="1">
      <alignment horizontal="right"/>
    </xf>
    <xf numFmtId="3" fontId="4" fillId="0" borderId="22" xfId="2" applyNumberFormat="1" applyFont="1" applyBorder="1" applyAlignment="1">
      <alignment horizontal="right"/>
    </xf>
    <xf numFmtId="3" fontId="14" fillId="0" borderId="22" xfId="2" applyNumberFormat="1" applyFont="1" applyBorder="1" applyAlignment="1">
      <alignment horizontal="right"/>
    </xf>
    <xf numFmtId="0" fontId="4" fillId="2" borderId="24" xfId="2" applyFont="1" applyFill="1" applyBorder="1" applyAlignment="1">
      <alignment horizontal="center"/>
    </xf>
    <xf numFmtId="49" fontId="4" fillId="2" borderId="25" xfId="2" applyNumberFormat="1" applyFont="1" applyFill="1" applyBorder="1" applyAlignment="1">
      <alignment horizontal="right"/>
    </xf>
    <xf numFmtId="0" fontId="2" fillId="2" borderId="26" xfId="2" applyFont="1" applyFill="1" applyBorder="1" applyAlignment="1">
      <alignment horizontal="right"/>
    </xf>
    <xf numFmtId="3" fontId="14" fillId="0" borderId="27" xfId="2" applyNumberFormat="1" applyFont="1" applyBorder="1" applyAlignment="1">
      <alignment horizontal="right"/>
    </xf>
    <xf numFmtId="3" fontId="14" fillId="0" borderId="28" xfId="2" applyNumberFormat="1" applyFont="1" applyBorder="1" applyAlignment="1">
      <alignment horizontal="right"/>
    </xf>
    <xf numFmtId="3" fontId="14" fillId="0" borderId="22" xfId="2" applyNumberFormat="1" applyFont="1" applyFill="1" applyBorder="1"/>
    <xf numFmtId="0" fontId="2" fillId="2" borderId="21" xfId="2" applyFont="1" applyFill="1" applyBorder="1"/>
    <xf numFmtId="0" fontId="14" fillId="2" borderId="23" xfId="2" applyFont="1" applyFill="1" applyBorder="1" applyAlignment="1">
      <alignment horizontal="center" wrapText="1"/>
    </xf>
    <xf numFmtId="0" fontId="14" fillId="2" borderId="21" xfId="2" applyFont="1" applyFill="1" applyBorder="1" applyAlignment="1">
      <alignment horizontal="center"/>
    </xf>
    <xf numFmtId="0" fontId="14" fillId="2" borderId="26" xfId="2" applyFont="1" applyFill="1" applyBorder="1" applyAlignment="1">
      <alignment horizontal="center"/>
    </xf>
    <xf numFmtId="3" fontId="2" fillId="0" borderId="22" xfId="4" applyNumberFormat="1" applyFont="1" applyBorder="1" applyAlignment="1">
      <alignment horizontal="right"/>
    </xf>
    <xf numFmtId="0" fontId="14" fillId="2" borderId="23" xfId="2" applyFont="1" applyFill="1" applyBorder="1" applyAlignment="1">
      <alignment horizontal="center"/>
    </xf>
    <xf numFmtId="0" fontId="4" fillId="2" borderId="25" xfId="2" applyFont="1" applyFill="1" applyBorder="1" applyAlignment="1">
      <alignment horizontal="center"/>
    </xf>
    <xf numFmtId="0" fontId="14" fillId="3" borderId="21" xfId="2" applyFont="1" applyFill="1" applyBorder="1"/>
    <xf numFmtId="0" fontId="4" fillId="2" borderId="23" xfId="2" applyFont="1" applyFill="1" applyBorder="1"/>
    <xf numFmtId="0" fontId="4" fillId="2" borderId="24" xfId="2" applyFont="1" applyFill="1" applyBorder="1" applyAlignment="1">
      <alignment horizontal="right"/>
    </xf>
    <xf numFmtId="49" fontId="4" fillId="2" borderId="24" xfId="2" applyNumberFormat="1" applyFont="1" applyFill="1" applyBorder="1" applyAlignment="1">
      <alignment horizontal="right"/>
    </xf>
    <xf numFmtId="0" fontId="14" fillId="3" borderId="26" xfId="2" applyFont="1" applyFill="1" applyBorder="1"/>
    <xf numFmtId="0" fontId="14" fillId="2" borderId="21" xfId="2" applyFont="1" applyFill="1" applyBorder="1"/>
    <xf numFmtId="0" fontId="14" fillId="2" borderId="23" xfId="2" applyFont="1" applyFill="1" applyBorder="1"/>
    <xf numFmtId="49" fontId="14" fillId="2" borderId="26" xfId="2" applyNumberFormat="1" applyFont="1" applyFill="1" applyBorder="1" applyAlignment="1">
      <alignment horizontal="right"/>
    </xf>
    <xf numFmtId="0" fontId="4" fillId="2" borderId="24" xfId="2" applyFont="1" applyFill="1" applyBorder="1"/>
    <xf numFmtId="0" fontId="14" fillId="2" borderId="26" xfId="2" applyFont="1" applyFill="1" applyBorder="1"/>
    <xf numFmtId="3" fontId="110" fillId="0" borderId="22" xfId="564" applyNumberFormat="1" applyFont="1" applyBorder="1"/>
    <xf numFmtId="182" fontId="110" fillId="0" borderId="22" xfId="564" applyNumberFormat="1" applyFont="1" applyBorder="1"/>
    <xf numFmtId="182" fontId="110" fillId="0" borderId="27" xfId="564" applyNumberFormat="1" applyFont="1" applyBorder="1"/>
    <xf numFmtId="182" fontId="110" fillId="0" borderId="28" xfId="564" applyNumberFormat="1" applyFont="1" applyBorder="1"/>
    <xf numFmtId="0" fontId="14" fillId="2" borderId="21" xfId="2" applyFont="1" applyFill="1" applyBorder="1" applyAlignment="1">
      <alignment wrapText="1"/>
    </xf>
    <xf numFmtId="183" fontId="110" fillId="0" borderId="22" xfId="5" applyNumberFormat="1" applyFont="1" applyBorder="1"/>
    <xf numFmtId="0" fontId="14" fillId="2" borderId="23" xfId="2" applyFont="1" applyFill="1" applyBorder="1" applyAlignment="1">
      <alignment wrapText="1"/>
    </xf>
    <xf numFmtId="0" fontId="4" fillId="2" borderId="24" xfId="2" applyFont="1" applyFill="1" applyBorder="1" applyAlignment="1">
      <alignment wrapText="1"/>
    </xf>
    <xf numFmtId="0" fontId="4" fillId="2" borderId="25" xfId="2" applyFont="1" applyFill="1" applyBorder="1" applyAlignment="1">
      <alignment wrapText="1"/>
    </xf>
    <xf numFmtId="0" fontId="14" fillId="2" borderId="26" xfId="2" applyFont="1" applyFill="1" applyBorder="1" applyAlignment="1">
      <alignment wrapText="1"/>
    </xf>
    <xf numFmtId="3" fontId="14" fillId="0" borderId="27" xfId="2" applyNumberFormat="1" applyFont="1" applyBorder="1"/>
    <xf numFmtId="183" fontId="110" fillId="0" borderId="28" xfId="5" applyNumberFormat="1" applyFont="1" applyBorder="1"/>
    <xf numFmtId="9" fontId="110" fillId="0" borderId="22" xfId="8" applyFont="1" applyBorder="1"/>
    <xf numFmtId="184" fontId="110" fillId="0" borderId="22" xfId="8" applyNumberFormat="1" applyFont="1" applyBorder="1"/>
    <xf numFmtId="3" fontId="14" fillId="0" borderId="27" xfId="4" applyNumberFormat="1" applyFont="1" applyBorder="1" applyAlignment="1">
      <alignment horizontal="right"/>
    </xf>
    <xf numFmtId="185" fontId="14" fillId="0" borderId="22" xfId="11" applyNumberFormat="1" applyFont="1" applyBorder="1"/>
    <xf numFmtId="185" fontId="14" fillId="0" borderId="27" xfId="11" applyNumberFormat="1" applyFont="1" applyBorder="1"/>
    <xf numFmtId="185" fontId="14" fillId="0" borderId="28" xfId="11" applyNumberFormat="1" applyFont="1" applyBorder="1"/>
    <xf numFmtId="182" fontId="14" fillId="0" borderId="22" xfId="564" applyNumberFormat="1" applyFont="1" applyBorder="1"/>
    <xf numFmtId="182" fontId="14" fillId="0" borderId="27" xfId="564" applyNumberFormat="1" applyFont="1" applyBorder="1"/>
    <xf numFmtId="0" fontId="14" fillId="2" borderId="24" xfId="2" applyFont="1" applyFill="1" applyBorder="1" applyAlignment="1">
      <alignment wrapText="1"/>
    </xf>
    <xf numFmtId="0" fontId="14" fillId="2" borderId="25" xfId="2" applyFont="1" applyFill="1" applyBorder="1" applyAlignment="1">
      <alignment wrapText="1"/>
    </xf>
    <xf numFmtId="0" fontId="110" fillId="0" borderId="0" xfId="0" applyFont="1" applyFill="1" applyAlignment="1">
      <alignment horizontal="right" readingOrder="2"/>
    </xf>
    <xf numFmtId="3" fontId="115" fillId="29" borderId="19" xfId="0" applyNumberFormat="1" applyFont="1" applyFill="1" applyBorder="1" applyAlignment="1">
      <alignment horizontal="center" vertical="center" wrapText="1" readingOrder="2"/>
    </xf>
    <xf numFmtId="3" fontId="115" fillId="29" borderId="19" xfId="0" applyNumberFormat="1" applyFont="1" applyFill="1" applyBorder="1" applyAlignment="1">
      <alignment horizontal="center" wrapText="1" readingOrder="2"/>
    </xf>
    <xf numFmtId="3" fontId="115" fillId="29" borderId="20" xfId="0" applyNumberFormat="1" applyFont="1" applyFill="1" applyBorder="1" applyAlignment="1">
      <alignment horizontal="center" vertical="center" wrapText="1" readingOrder="2"/>
    </xf>
    <xf numFmtId="3" fontId="115" fillId="29" borderId="20" xfId="0" applyNumberFormat="1" applyFont="1" applyFill="1" applyBorder="1" applyAlignment="1">
      <alignment horizontal="center" wrapText="1" readingOrder="2"/>
    </xf>
    <xf numFmtId="3" fontId="115" fillId="29" borderId="20" xfId="0" applyNumberFormat="1" applyFont="1" applyFill="1" applyBorder="1" applyAlignment="1">
      <alignment horizontal="center" vertical="center" wrapText="1" readingOrder="1"/>
    </xf>
    <xf numFmtId="3" fontId="127" fillId="0" borderId="1" xfId="2" applyNumberFormat="1" applyFont="1" applyFill="1" applyBorder="1" applyAlignment="1">
      <alignment horizontal="right"/>
    </xf>
    <xf numFmtId="3" fontId="127" fillId="0" borderId="24" xfId="2" applyNumberFormat="1" applyFont="1" applyFill="1" applyBorder="1" applyAlignment="1">
      <alignment horizontal="right"/>
    </xf>
    <xf numFmtId="3" fontId="129" fillId="0" borderId="0" xfId="2" applyNumberFormat="1" applyFont="1" applyAlignment="1">
      <alignment horizontal="right"/>
    </xf>
    <xf numFmtId="3" fontId="2" fillId="0" borderId="0" xfId="2" applyNumberFormat="1" applyAlignment="1">
      <alignment horizontal="right"/>
    </xf>
    <xf numFmtId="3" fontId="131" fillId="0" borderId="1" xfId="1" applyNumberFormat="1" applyFont="1" applyBorder="1"/>
    <xf numFmtId="3" fontId="131" fillId="0" borderId="24" xfId="1" applyNumberFormat="1" applyFont="1" applyBorder="1"/>
    <xf numFmtId="3" fontId="131" fillId="0" borderId="27" xfId="1" applyNumberFormat="1" applyFont="1" applyBorder="1"/>
    <xf numFmtId="0" fontId="130" fillId="2" borderId="21" xfId="2" applyFont="1" applyFill="1" applyBorder="1"/>
    <xf numFmtId="3" fontId="110" fillId="30" borderId="1" xfId="4" applyNumberFormat="1" applyFont="1" applyFill="1" applyBorder="1" applyAlignment="1">
      <alignment horizontal="center"/>
    </xf>
    <xf numFmtId="0" fontId="4" fillId="2" borderId="21" xfId="2" applyFont="1" applyFill="1" applyBorder="1"/>
    <xf numFmtId="0" fontId="4" fillId="2" borderId="1" xfId="2" applyFont="1" applyFill="1" applyBorder="1"/>
    <xf numFmtId="0" fontId="4" fillId="2" borderId="22" xfId="2" applyFont="1" applyFill="1" applyBorder="1"/>
    <xf numFmtId="14" fontId="110" fillId="0" borderId="0" xfId="0" applyNumberFormat="1" applyFont="1"/>
    <xf numFmtId="0" fontId="128" fillId="2" borderId="24" xfId="2" applyFont="1" applyFill="1" applyBorder="1"/>
    <xf numFmtId="0" fontId="131" fillId="0" borderId="0" xfId="0" applyFont="1"/>
    <xf numFmtId="3" fontId="110" fillId="30" borderId="1" xfId="0" applyNumberFormat="1" applyFont="1" applyFill="1" applyBorder="1"/>
    <xf numFmtId="3" fontId="132" fillId="0" borderId="1" xfId="2" applyNumberFormat="1" applyFont="1" applyBorder="1"/>
    <xf numFmtId="183" fontId="133" fillId="0" borderId="22" xfId="5" applyNumberFormat="1" applyFont="1" applyBorder="1"/>
    <xf numFmtId="3" fontId="132" fillId="0" borderId="1" xfId="4" applyNumberFormat="1" applyFont="1" applyBorder="1" applyAlignment="1">
      <alignment horizontal="right"/>
    </xf>
    <xf numFmtId="185" fontId="132" fillId="0" borderId="1" xfId="11" applyNumberFormat="1" applyFont="1" applyFill="1" applyBorder="1"/>
    <xf numFmtId="185" fontId="132" fillId="0" borderId="22" xfId="11" applyNumberFormat="1" applyFont="1" applyFill="1" applyBorder="1"/>
    <xf numFmtId="184" fontId="110" fillId="0" borderId="0" xfId="1" applyNumberFormat="1" applyFont="1"/>
    <xf numFmtId="182" fontId="110" fillId="0" borderId="0" xfId="564" applyNumberFormat="1" applyFont="1"/>
    <xf numFmtId="49" fontId="4" fillId="2" borderId="1" xfId="0" applyNumberFormat="1" applyFont="1" applyFill="1" applyBorder="1" applyAlignment="1">
      <alignment horizontal="right"/>
    </xf>
    <xf numFmtId="184" fontId="0" fillId="0" borderId="0" xfId="1" applyNumberFormat="1" applyFont="1"/>
    <xf numFmtId="0" fontId="14" fillId="3" borderId="29" xfId="2" applyFont="1" applyFill="1" applyBorder="1"/>
    <xf numFmtId="185" fontId="0" fillId="0" borderId="0" xfId="0" applyNumberFormat="1"/>
    <xf numFmtId="49" fontId="4" fillId="2" borderId="29" xfId="2" applyNumberFormat="1" applyFont="1" applyFill="1" applyBorder="1" applyAlignment="1">
      <alignment horizontal="right"/>
    </xf>
    <xf numFmtId="4" fontId="0" fillId="0" borderId="0" xfId="0" applyNumberFormat="1"/>
    <xf numFmtId="0" fontId="136" fillId="0" borderId="0" xfId="0" applyFont="1" applyAlignment="1">
      <alignment horizontal="right" readingOrder="2"/>
    </xf>
    <xf numFmtId="0" fontId="137" fillId="0" borderId="0" xfId="0" applyFont="1"/>
    <xf numFmtId="182" fontId="14" fillId="0" borderId="24" xfId="564" applyNumberFormat="1" applyFont="1" applyBorder="1"/>
    <xf numFmtId="49" fontId="14" fillId="2" borderId="24" xfId="2" applyNumberFormat="1" applyFont="1" applyFill="1" applyBorder="1" applyAlignment="1">
      <alignment wrapText="1"/>
    </xf>
    <xf numFmtId="182" fontId="0" fillId="0" borderId="0" xfId="1" applyNumberFormat="1" applyFont="1"/>
    <xf numFmtId="49" fontId="4" fillId="2" borderId="24" xfId="2" applyNumberFormat="1" applyFont="1" applyFill="1" applyBorder="1" applyAlignment="1">
      <alignment wrapText="1"/>
    </xf>
    <xf numFmtId="49" fontId="4" fillId="0" borderId="22" xfId="2" applyNumberFormat="1" applyFont="1" applyBorder="1" applyAlignment="1">
      <alignment horizontal="right"/>
    </xf>
    <xf numFmtId="49" fontId="14" fillId="2" borderId="26" xfId="2" applyNumberFormat="1" applyFont="1" applyFill="1" applyBorder="1" applyAlignment="1">
      <alignment horizontal="center"/>
    </xf>
    <xf numFmtId="182" fontId="0" fillId="0" borderId="0" xfId="564" applyNumberFormat="1" applyFont="1"/>
    <xf numFmtId="3" fontId="139" fillId="30" borderId="30" xfId="1" applyNumberFormat="1" applyFont="1" applyFill="1" applyBorder="1"/>
    <xf numFmtId="182" fontId="14" fillId="30" borderId="1" xfId="564" applyNumberFormat="1" applyFont="1" applyFill="1" applyBorder="1"/>
    <xf numFmtId="182" fontId="14" fillId="30" borderId="22" xfId="564" applyNumberFormat="1" applyFont="1" applyFill="1" applyBorder="1"/>
    <xf numFmtId="0" fontId="4" fillId="2" borderId="21" xfId="2" applyFont="1" applyFill="1" applyBorder="1" applyAlignment="1">
      <alignment wrapText="1"/>
    </xf>
    <xf numFmtId="0" fontId="138" fillId="31" borderId="31" xfId="0" applyFont="1" applyFill="1" applyBorder="1"/>
    <xf numFmtId="182" fontId="0" fillId="0" borderId="0" xfId="0" applyNumberFormat="1"/>
    <xf numFmtId="0" fontId="4" fillId="2" borderId="1" xfId="2" applyFont="1" applyFill="1" applyBorder="1" applyAlignment="1">
      <alignment wrapText="1"/>
    </xf>
    <xf numFmtId="0" fontId="113" fillId="0" borderId="0" xfId="0" applyFont="1" applyAlignment="1"/>
    <xf numFmtId="0" fontId="110" fillId="0" borderId="0" xfId="0" applyFont="1" applyAlignment="1"/>
    <xf numFmtId="0" fontId="114" fillId="0" borderId="0" xfId="0" applyFont="1" applyAlignment="1">
      <alignment horizontal="right" vertical="center" readingOrder="2"/>
    </xf>
    <xf numFmtId="0" fontId="141" fillId="3" borderId="26" xfId="2" applyFont="1" applyFill="1" applyBorder="1"/>
    <xf numFmtId="3" fontId="140" fillId="0" borderId="27" xfId="0" applyNumberFormat="1" applyFont="1" applyBorder="1"/>
    <xf numFmtId="3" fontId="140" fillId="0" borderId="28" xfId="0" applyNumberFormat="1" applyFont="1" applyBorder="1"/>
    <xf numFmtId="3" fontId="140" fillId="0" borderId="27" xfId="1" applyNumberFormat="1" applyFont="1" applyBorder="1"/>
    <xf numFmtId="3" fontId="3" fillId="0" borderId="0" xfId="2" applyNumberFormat="1" applyFont="1" applyAlignment="1">
      <alignment horizontal="right"/>
    </xf>
    <xf numFmtId="184" fontId="110" fillId="0" borderId="0" xfId="0" applyNumberFormat="1" applyFont="1"/>
    <xf numFmtId="3" fontId="110" fillId="0" borderId="0" xfId="1" applyNumberFormat="1" applyFont="1"/>
    <xf numFmtId="164" fontId="110" fillId="0" borderId="0" xfId="1" applyNumberFormat="1" applyFont="1"/>
    <xf numFmtId="0" fontId="142" fillId="0" borderId="0" xfId="0" applyFont="1"/>
  </cellXfs>
  <cellStyles count="575">
    <cellStyle name="20% - Accent1" xfId="495"/>
    <cellStyle name="20% - Accent2" xfId="540"/>
    <cellStyle name="20% - Accent3" xfId="536"/>
    <cellStyle name="20% - Accent4" xfId="502"/>
    <cellStyle name="20% - Accent5" xfId="448"/>
    <cellStyle name="20% - Accent6" xfId="541"/>
    <cellStyle name="20% - akcent 1" xfId="19"/>
    <cellStyle name="20% - akcent 2" xfId="20"/>
    <cellStyle name="20% - akcent 3" xfId="21"/>
    <cellStyle name="20% - akcent 4" xfId="22"/>
    <cellStyle name="20% - akcent 5" xfId="23"/>
    <cellStyle name="20% - akcent 6" xfId="24"/>
    <cellStyle name="20% - Ênfase1" xfId="25"/>
    <cellStyle name="20% - Ênfase1 2" xfId="26"/>
    <cellStyle name="20% - Ênfase2" xfId="27"/>
    <cellStyle name="20% - Ênfase2 2" xfId="28"/>
    <cellStyle name="20% - Ênfase3" xfId="29"/>
    <cellStyle name="20% - Ênfase3 2" xfId="30"/>
    <cellStyle name="20% - Ênfase4" xfId="31"/>
    <cellStyle name="20% - Ênfase4 2" xfId="32"/>
    <cellStyle name="20% - Ênfase5" xfId="33"/>
    <cellStyle name="20% - Ênfase5 2" xfId="34"/>
    <cellStyle name="20% - Ênfase6" xfId="35"/>
    <cellStyle name="20% - Ênfase6 2" xfId="36"/>
    <cellStyle name="20% - הדגשה1 2" xfId="37"/>
    <cellStyle name="20% - הדגשה2 2" xfId="38"/>
    <cellStyle name="20% - הדגשה3 2" xfId="39"/>
    <cellStyle name="20% - הדגשה4 2" xfId="40"/>
    <cellStyle name="20% - הדגשה5 2" xfId="41"/>
    <cellStyle name="20% - הדגשה6 2" xfId="42"/>
    <cellStyle name="40% - Accent1" xfId="499"/>
    <cellStyle name="40% - Accent2" xfId="515"/>
    <cellStyle name="40% - Accent3" xfId="528"/>
    <cellStyle name="40% - Accent4" xfId="534"/>
    <cellStyle name="40% - Accent5" xfId="446"/>
    <cellStyle name="40% - Accent6" xfId="497"/>
    <cellStyle name="40% - akcent 1" xfId="43"/>
    <cellStyle name="40% - akcent 2" xfId="44"/>
    <cellStyle name="40% - akcent 3" xfId="45"/>
    <cellStyle name="40% - akcent 4" xfId="46"/>
    <cellStyle name="40% - akcent 5" xfId="47"/>
    <cellStyle name="40% - akcent 6" xfId="48"/>
    <cellStyle name="40% - Ênfase1" xfId="49"/>
    <cellStyle name="40% - Ênfase1 2" xfId="50"/>
    <cellStyle name="40% - Ênfase2" xfId="51"/>
    <cellStyle name="40% - Ênfase2 2" xfId="52"/>
    <cellStyle name="40% - Ênfase3" xfId="53"/>
    <cellStyle name="40% - Ênfase3 2" xfId="54"/>
    <cellStyle name="40% - Ênfase4" xfId="55"/>
    <cellStyle name="40% - Ênfase4 2" xfId="56"/>
    <cellStyle name="40% - Ênfase5" xfId="57"/>
    <cellStyle name="40% - Ênfase5 2" xfId="58"/>
    <cellStyle name="40% - Ênfase6" xfId="59"/>
    <cellStyle name="40% - Ênfase6 2" xfId="60"/>
    <cellStyle name="40% - הדגשה1 2" xfId="61"/>
    <cellStyle name="40% - הדגשה2 2" xfId="62"/>
    <cellStyle name="40% - הדגשה3 2" xfId="63"/>
    <cellStyle name="40% - הדגשה4 2" xfId="64"/>
    <cellStyle name="40% - הדגשה5 2" xfId="65"/>
    <cellStyle name="40% - הדגשה6 2" xfId="66"/>
    <cellStyle name="60% - Accent1" xfId="516"/>
    <cellStyle name="60% - Accent2" xfId="504"/>
    <cellStyle name="60% - Accent3" xfId="500"/>
    <cellStyle name="60% - Accent4" xfId="537"/>
    <cellStyle name="60% - Accent5" xfId="519"/>
    <cellStyle name="60% - Accent6" xfId="496"/>
    <cellStyle name="60% - akcent 1" xfId="67"/>
    <cellStyle name="60% - akcent 2" xfId="68"/>
    <cellStyle name="60% - akcent 3" xfId="69"/>
    <cellStyle name="60% - akcent 4" xfId="70"/>
    <cellStyle name="60% - akcent 5" xfId="71"/>
    <cellStyle name="60% - akcent 6" xfId="72"/>
    <cellStyle name="60% - Ênfase1" xfId="73"/>
    <cellStyle name="60% - Ênfase1 2" xfId="74"/>
    <cellStyle name="60% - Ênfase2" xfId="75"/>
    <cellStyle name="60% - Ênfase2 2" xfId="76"/>
    <cellStyle name="60% - Ênfase3" xfId="77"/>
    <cellStyle name="60% - Ênfase3 2" xfId="78"/>
    <cellStyle name="60% - Ênfase4" xfId="79"/>
    <cellStyle name="60% - Ênfase4 2" xfId="80"/>
    <cellStyle name="60% - Ênfase5" xfId="81"/>
    <cellStyle name="60% - Ênfase5 2" xfId="82"/>
    <cellStyle name="60% - Ênfase6" xfId="83"/>
    <cellStyle name="60% - Ênfase6 2" xfId="84"/>
    <cellStyle name="60% - הדגשה1 2" xfId="85"/>
    <cellStyle name="60% - הדגשה2 2" xfId="86"/>
    <cellStyle name="60% - הדגשה3 2" xfId="87"/>
    <cellStyle name="60% - הדגשה4 2" xfId="88"/>
    <cellStyle name="60% - הדגשה5 2" xfId="89"/>
    <cellStyle name="60% - הדגשה6 2" xfId="90"/>
    <cellStyle name="Accent1" xfId="532"/>
    <cellStyle name="Accent2" xfId="514"/>
    <cellStyle name="Accent3" xfId="459"/>
    <cellStyle name="Accent4" xfId="508"/>
    <cellStyle name="Accent5" xfId="453"/>
    <cellStyle name="Accent6" xfId="443"/>
    <cellStyle name="Accounting" xfId="91"/>
    <cellStyle name="Akcent 1" xfId="92"/>
    <cellStyle name="Akcent 2" xfId="93"/>
    <cellStyle name="Akcent 3" xfId="94"/>
    <cellStyle name="Akcent 4" xfId="95"/>
    <cellStyle name="Akcent 5" xfId="96"/>
    <cellStyle name="Akcent 6" xfId="97"/>
    <cellStyle name="Bad" xfId="526"/>
    <cellStyle name="Binlik Ayracı_Sayfa1" xfId="98"/>
    <cellStyle name="Bom" xfId="99"/>
    <cellStyle name="Bom 2" xfId="100"/>
    <cellStyle name="Calculation" xfId="507"/>
    <cellStyle name="Cálculo" xfId="101"/>
    <cellStyle name="Cálculo 2" xfId="102"/>
    <cellStyle name="Célula de Verificação" xfId="103"/>
    <cellStyle name="Célula de Verificação 2" xfId="104"/>
    <cellStyle name="Célula Vinculada" xfId="105"/>
    <cellStyle name="Célula Vinculada 2" xfId="106"/>
    <cellStyle name="Check Cell" xfId="458"/>
    <cellStyle name="Comma" xfId="564" builtinId="3"/>
    <cellStyle name="Comma [0] 2" xfId="107"/>
    <cellStyle name="Comma [0] 2 2" xfId="471"/>
    <cellStyle name="Comma 0" xfId="108"/>
    <cellStyle name="Comma 10" xfId="109"/>
    <cellStyle name="Comma 10 2" xfId="472"/>
    <cellStyle name="Comma 11" xfId="13"/>
    <cellStyle name="Comma 11 2" xfId="110"/>
    <cellStyle name="Comma 11 3" xfId="470"/>
    <cellStyle name="Comma 12" xfId="111"/>
    <cellStyle name="Comma 12 2" xfId="112"/>
    <cellStyle name="Comma 12 2 2" xfId="474"/>
    <cellStyle name="Comma 12 3" xfId="473"/>
    <cellStyle name="Comma 13" xfId="113"/>
    <cellStyle name="Comma 13 2" xfId="475"/>
    <cellStyle name="Comma 14" xfId="114"/>
    <cellStyle name="Comma 14 2" xfId="476"/>
    <cellStyle name="Comma 15" xfId="115"/>
    <cellStyle name="Comma 15 2" xfId="477"/>
    <cellStyle name="Comma 16" xfId="116"/>
    <cellStyle name="Comma 16 2" xfId="478"/>
    <cellStyle name="Comma 17" xfId="428"/>
    <cellStyle name="Comma 18" xfId="432"/>
    <cellStyle name="Comma 19" xfId="440"/>
    <cellStyle name="Comma 2" xfId="5"/>
    <cellStyle name="Comma 2 10" xfId="117"/>
    <cellStyle name="Comma 2 11" xfId="118"/>
    <cellStyle name="Comma 2 12" xfId="119"/>
    <cellStyle name="Comma 2 13" xfId="120"/>
    <cellStyle name="Comma 2 14" xfId="121"/>
    <cellStyle name="Comma 2 15" xfId="16"/>
    <cellStyle name="Comma 2 16" xfId="15"/>
    <cellStyle name="Comma 2 17" xfId="465"/>
    <cellStyle name="Comma 2 2" xfId="122"/>
    <cellStyle name="Comma 2 2 2" xfId="123"/>
    <cellStyle name="Comma 2 2 3" xfId="124"/>
    <cellStyle name="Comma 2 2 3 2" xfId="479"/>
    <cellStyle name="Comma 2 2 4" xfId="125"/>
    <cellStyle name="Comma 2 2_Yuval Remarks - Budget 10-11 vs 11-12" xfId="126"/>
    <cellStyle name="Comma 2 3" xfId="127"/>
    <cellStyle name="Comma 2 4" xfId="128"/>
    <cellStyle name="Comma 2 5" xfId="129"/>
    <cellStyle name="Comma 2 6" xfId="130"/>
    <cellStyle name="Comma 2 7" xfId="131"/>
    <cellStyle name="Comma 2 8" xfId="132"/>
    <cellStyle name="Comma 2 9" xfId="133"/>
    <cellStyle name="Comma 2_BU Staff Budget 2010-11 draft working file" xfId="134"/>
    <cellStyle name="Comma 20" xfId="439"/>
    <cellStyle name="Comma 21" xfId="442"/>
    <cellStyle name="Comma 22" xfId="441"/>
    <cellStyle name="Comma 23" xfId="469"/>
    <cellStyle name="Comma 24" xfId="462"/>
    <cellStyle name="Comma 25" xfId="433"/>
    <cellStyle name="Comma 26" xfId="434"/>
    <cellStyle name="Comma 27" xfId="509"/>
    <cellStyle name="Comma 28" xfId="444"/>
    <cellStyle name="Comma 29" xfId="505"/>
    <cellStyle name="Comma 3" xfId="135"/>
    <cellStyle name="Comma 3 2" xfId="136"/>
    <cellStyle name="Comma 3 2 2" xfId="137"/>
    <cellStyle name="Comma 3 2 2 2" xfId="480"/>
    <cellStyle name="Comma 3 3" xfId="138"/>
    <cellStyle name="Comma 3 3 2" xfId="139"/>
    <cellStyle name="Comma 3 3 2 2" xfId="482"/>
    <cellStyle name="Comma 3 3 3" xfId="140"/>
    <cellStyle name="Comma 3 3 3 2" xfId="483"/>
    <cellStyle name="Comma 3 3 4" xfId="141"/>
    <cellStyle name="Comma 3 3 4 2" xfId="484"/>
    <cellStyle name="Comma 3 3 5" xfId="481"/>
    <cellStyle name="Comma 3 4" xfId="142"/>
    <cellStyle name="Comma 3 4 2" xfId="485"/>
    <cellStyle name="Comma 30" xfId="512"/>
    <cellStyle name="Comma 31" xfId="437"/>
    <cellStyle name="Comma 32" xfId="510"/>
    <cellStyle name="Comma 33" xfId="530"/>
    <cellStyle name="Comma 34" xfId="491"/>
    <cellStyle name="Comma 35" xfId="522"/>
    <cellStyle name="Comma 36" xfId="454"/>
    <cellStyle name="Comma 37" xfId="518"/>
    <cellStyle name="Comma 38" xfId="533"/>
    <cellStyle name="Comma 39" xfId="503"/>
    <cellStyle name="Comma 4" xfId="143"/>
    <cellStyle name="Comma 4 2" xfId="144"/>
    <cellStyle name="Comma 40" xfId="525"/>
    <cellStyle name="Comma 41" xfId="463"/>
    <cellStyle name="Comma 42" xfId="520"/>
    <cellStyle name="Comma 43" xfId="452"/>
    <cellStyle name="Comma 44" xfId="523"/>
    <cellStyle name="Comma 45" xfId="447"/>
    <cellStyle name="Comma 46" xfId="461"/>
    <cellStyle name="Comma 47" xfId="451"/>
    <cellStyle name="Comma 48" xfId="524"/>
    <cellStyle name="Comma 49" xfId="538"/>
    <cellStyle name="Comma 5" xfId="17"/>
    <cellStyle name="Comma 5 2" xfId="145"/>
    <cellStyle name="Comma 50" xfId="529"/>
    <cellStyle name="Comma 51" xfId="436"/>
    <cellStyle name="Comma 52" xfId="460"/>
    <cellStyle name="Comma 53" xfId="435"/>
    <cellStyle name="Comma 54" xfId="449"/>
    <cellStyle name="Comma 55" xfId="506"/>
    <cellStyle name="Comma 56" xfId="513"/>
    <cellStyle name="Comma 57" xfId="550"/>
    <cellStyle name="Comma 58" xfId="546"/>
    <cellStyle name="Comma 59" xfId="547"/>
    <cellStyle name="Comma 6" xfId="146"/>
    <cellStyle name="Comma 6 2" xfId="486"/>
    <cellStyle name="Comma 60" xfId="557"/>
    <cellStyle name="Comma 61" xfId="551"/>
    <cellStyle name="Comma 62" xfId="555"/>
    <cellStyle name="Comma 63" xfId="558"/>
    <cellStyle name="Comma 64" xfId="561"/>
    <cellStyle name="Comma 65" xfId="559"/>
    <cellStyle name="Comma 66" xfId="554"/>
    <cellStyle name="Comma 67" xfId="552"/>
    <cellStyle name="Comma 68" xfId="563"/>
    <cellStyle name="Comma 69" xfId="562"/>
    <cellStyle name="Comma 7" xfId="147"/>
    <cellStyle name="Comma 7 2" xfId="487"/>
    <cellStyle name="Comma 70" xfId="569"/>
    <cellStyle name="Comma 71" xfId="570"/>
    <cellStyle name="Comma 72" xfId="571"/>
    <cellStyle name="Comma 73" xfId="572"/>
    <cellStyle name="Comma 74" xfId="573"/>
    <cellStyle name="Comma 75" xfId="574"/>
    <cellStyle name="Comma 8" xfId="148"/>
    <cellStyle name="Comma 8 2" xfId="488"/>
    <cellStyle name="Comma 9" xfId="149"/>
    <cellStyle name="Comma 9 2" xfId="489"/>
    <cellStyle name="Comma0" xfId="150"/>
    <cellStyle name="Currency 0" xfId="151"/>
    <cellStyle name="Currency 2" xfId="152"/>
    <cellStyle name="Currency 2 2" xfId="153"/>
    <cellStyle name="Currency 2 2 2" xfId="490"/>
    <cellStyle name="Currency0" xfId="154"/>
    <cellStyle name="Dane wejściowe" xfId="155"/>
    <cellStyle name="Dane wyjściowe" xfId="156"/>
    <cellStyle name="Date" xfId="157"/>
    <cellStyle name="Date Aligned" xfId="158"/>
    <cellStyle name="Date_מפקחים ומנהל ירקות" xfId="159"/>
    <cellStyle name="Dobre" xfId="160"/>
    <cellStyle name="Dotted Line" xfId="161"/>
    <cellStyle name="Ênfase1" xfId="162"/>
    <cellStyle name="Ênfase1 2" xfId="163"/>
    <cellStyle name="Ênfase2" xfId="164"/>
    <cellStyle name="Ênfase2 2" xfId="165"/>
    <cellStyle name="Ênfase3" xfId="166"/>
    <cellStyle name="Ênfase3 2" xfId="167"/>
    <cellStyle name="Ênfase4" xfId="168"/>
    <cellStyle name="Ênfase4 2" xfId="169"/>
    <cellStyle name="Ênfase5" xfId="170"/>
    <cellStyle name="Ênfase5 2" xfId="171"/>
    <cellStyle name="Ênfase6" xfId="172"/>
    <cellStyle name="Ênfase6 2" xfId="173"/>
    <cellStyle name="Entrada" xfId="174"/>
    <cellStyle name="Entrada 2" xfId="175"/>
    <cellStyle name="Euro" xfId="176"/>
    <cellStyle name="Explanatory Text" xfId="543"/>
    <cellStyle name="F2" xfId="177"/>
    <cellStyle name="F3" xfId="178"/>
    <cellStyle name="F4" xfId="179"/>
    <cellStyle name="F5" xfId="180"/>
    <cellStyle name="F6" xfId="181"/>
    <cellStyle name="F7" xfId="182"/>
    <cellStyle name="F8" xfId="183"/>
    <cellStyle name="Fixed" xfId="184"/>
    <cellStyle name="Footnote" xfId="185"/>
    <cellStyle name="Good" xfId="501"/>
    <cellStyle name="Hard Percent" xfId="186"/>
    <cellStyle name="Header" xfId="187"/>
    <cellStyle name="Heading 1" xfId="438"/>
    <cellStyle name="Heading 2" xfId="498"/>
    <cellStyle name="Heading 3" xfId="456"/>
    <cellStyle name="Heading 4" xfId="445"/>
    <cellStyle name="HEADING1" xfId="188"/>
    <cellStyle name="HEADING2" xfId="189"/>
    <cellStyle name="Incorreto" xfId="190"/>
    <cellStyle name="Incorreto 2" xfId="191"/>
    <cellStyle name="Input" xfId="511"/>
    <cellStyle name="Komórka połączona" xfId="192"/>
    <cellStyle name="Komórka zaznaczona" xfId="193"/>
    <cellStyle name="Linked Cell" xfId="542"/>
    <cellStyle name="Millares 2" xfId="194"/>
    <cellStyle name="Milliers 2" xfId="195"/>
    <cellStyle name="MS_English" xfId="196"/>
    <cellStyle name="Multiple" xfId="197"/>
    <cellStyle name="Nagłówek 1" xfId="198"/>
    <cellStyle name="Nagłówek 2" xfId="199"/>
    <cellStyle name="Nagłówek 3" xfId="200"/>
    <cellStyle name="Nagłówek 4" xfId="201"/>
    <cellStyle name="Neutra" xfId="202"/>
    <cellStyle name="Neutra 2" xfId="203"/>
    <cellStyle name="Neutral" xfId="535"/>
    <cellStyle name="Neutralne" xfId="204"/>
    <cellStyle name="Normal" xfId="0" builtinId="0"/>
    <cellStyle name="Normal 10" xfId="205"/>
    <cellStyle name="Normal 11" xfId="206"/>
    <cellStyle name="Normal 11 2" xfId="207"/>
    <cellStyle name="Normal 11 3" xfId="208"/>
    <cellStyle name="Normal 12" xfId="209"/>
    <cellStyle name="Normal 13" xfId="210"/>
    <cellStyle name="Normal 13 2" xfId="211"/>
    <cellStyle name="Normal 14" xfId="212"/>
    <cellStyle name="Normal 15" xfId="213"/>
    <cellStyle name="Normal 15 2" xfId="214"/>
    <cellStyle name="Normal 16" xfId="215"/>
    <cellStyle name="Normal 17" xfId="216"/>
    <cellStyle name="Normal 18" xfId="217"/>
    <cellStyle name="Normal 19" xfId="218"/>
    <cellStyle name="Normal 2" xfId="4"/>
    <cellStyle name="Normal 2 10" xfId="219"/>
    <cellStyle name="Normal 2 11" xfId="220"/>
    <cellStyle name="Normal 2 12" xfId="221"/>
    <cellStyle name="Normal 2 13" xfId="222"/>
    <cellStyle name="Normal 2 14" xfId="223"/>
    <cellStyle name="Normal 2 15" xfId="224"/>
    <cellStyle name="Normal 2 16" xfId="225"/>
    <cellStyle name="Normal 2 17" xfId="226"/>
    <cellStyle name="Normal 2 18" xfId="227"/>
    <cellStyle name="Normal 2 19" xfId="228"/>
    <cellStyle name="Normal 2 2" xfId="7"/>
    <cellStyle name="Normal 2 2 10" xfId="230"/>
    <cellStyle name="Normal 2 2 11" xfId="231"/>
    <cellStyle name="Normal 2 2 12" xfId="232"/>
    <cellStyle name="Normal 2 2 13" xfId="233"/>
    <cellStyle name="Normal 2 2 14" xfId="234"/>
    <cellStyle name="Normal 2 2 15" xfId="235"/>
    <cellStyle name="Normal 2 2 16" xfId="236"/>
    <cellStyle name="Normal 2 2 17" xfId="237"/>
    <cellStyle name="Normal 2 2 18" xfId="238"/>
    <cellStyle name="Normal 2 2 19" xfId="239"/>
    <cellStyle name="Normal 2 2 2" xfId="240"/>
    <cellStyle name="Normal 2 2 20" xfId="241"/>
    <cellStyle name="Normal 2 2 21" xfId="242"/>
    <cellStyle name="Normal 2 2 22" xfId="243"/>
    <cellStyle name="Normal 2 2 23" xfId="244"/>
    <cellStyle name="Normal 2 2 24" xfId="245"/>
    <cellStyle name="Normal 2 2 25" xfId="246"/>
    <cellStyle name="Normal 2 2 26" xfId="247"/>
    <cellStyle name="Normal 2 2 27" xfId="248"/>
    <cellStyle name="Normal 2 2 28" xfId="249"/>
    <cellStyle name="Normal 2 2 29" xfId="250"/>
    <cellStyle name="Normal 2 2 3" xfId="251"/>
    <cellStyle name="Normal 2 2 30" xfId="252"/>
    <cellStyle name="Normal 2 2 31" xfId="253"/>
    <cellStyle name="Normal 2 2 32" xfId="254"/>
    <cellStyle name="Normal 2 2 33" xfId="255"/>
    <cellStyle name="Normal 2 2 34" xfId="229"/>
    <cellStyle name="Normal 2 2 35" xfId="466"/>
    <cellStyle name="Normal 2 2 4" xfId="256"/>
    <cellStyle name="Normal 2 2 5" xfId="257"/>
    <cellStyle name="Normal 2 2 6" xfId="258"/>
    <cellStyle name="Normal 2 2 7" xfId="259"/>
    <cellStyle name="Normal 2 2 8" xfId="260"/>
    <cellStyle name="Normal 2 2 9" xfId="261"/>
    <cellStyle name="Normal 2 2_BU Staff Budget 2010-11 draft working file" xfId="262"/>
    <cellStyle name="Normal 2 20" xfId="263"/>
    <cellStyle name="Normal 2 21" xfId="264"/>
    <cellStyle name="Normal 2 22" xfId="265"/>
    <cellStyle name="Normal 2 23" xfId="266"/>
    <cellStyle name="Normal 2 23 2" xfId="12"/>
    <cellStyle name="Normal 2 24" xfId="267"/>
    <cellStyle name="Normal 2 25" xfId="268"/>
    <cellStyle name="Normal 2 26" xfId="464"/>
    <cellStyle name="Normal 2 27" xfId="531"/>
    <cellStyle name="Normal 2 28" xfId="545"/>
    <cellStyle name="Normal 2 29" xfId="548"/>
    <cellStyle name="Normal 2 3" xfId="6"/>
    <cellStyle name="Normal 2 3 10" xfId="269"/>
    <cellStyle name="Normal 2 3 11" xfId="270"/>
    <cellStyle name="Normal 2 3 12" xfId="271"/>
    <cellStyle name="Normal 2 3 13" xfId="272"/>
    <cellStyle name="Normal 2 3 14" xfId="273"/>
    <cellStyle name="Normal 2 3 15" xfId="274"/>
    <cellStyle name="Normal 2 3 16" xfId="275"/>
    <cellStyle name="Normal 2 3 17" xfId="276"/>
    <cellStyle name="Normal 2 3 18" xfId="277"/>
    <cellStyle name="Normal 2 3 19" xfId="278"/>
    <cellStyle name="Normal 2 3 2" xfId="279"/>
    <cellStyle name="Normal 2 3 20" xfId="280"/>
    <cellStyle name="Normal 2 3 21" xfId="281"/>
    <cellStyle name="Normal 2 3 22" xfId="282"/>
    <cellStyle name="Normal 2 3 23" xfId="283"/>
    <cellStyle name="Normal 2 3 24" xfId="284"/>
    <cellStyle name="Normal 2 3 25" xfId="285"/>
    <cellStyle name="Normal 2 3 26" xfId="286"/>
    <cellStyle name="Normal 2 3 27" xfId="287"/>
    <cellStyle name="Normal 2 3 28" xfId="288"/>
    <cellStyle name="Normal 2 3 29" xfId="289"/>
    <cellStyle name="Normal 2 3 3" xfId="290"/>
    <cellStyle name="Normal 2 3 30" xfId="291"/>
    <cellStyle name="Normal 2 3 31" xfId="292"/>
    <cellStyle name="Normal 2 3 32" xfId="293"/>
    <cellStyle name="Normal 2 3 33" xfId="294"/>
    <cellStyle name="Normal 2 3 34" xfId="295"/>
    <cellStyle name="Normal 2 3 4" xfId="296"/>
    <cellStyle name="Normal 2 3 5" xfId="297"/>
    <cellStyle name="Normal 2 3 6" xfId="298"/>
    <cellStyle name="Normal 2 3 7" xfId="299"/>
    <cellStyle name="Normal 2 3 8" xfId="300"/>
    <cellStyle name="Normal 2 3 9" xfId="301"/>
    <cellStyle name="Normal 2 4" xfId="302"/>
    <cellStyle name="Normal 2 5" xfId="303"/>
    <cellStyle name="Normal 2 6" xfId="304"/>
    <cellStyle name="Normal 2 7" xfId="305"/>
    <cellStyle name="Normal 2 8" xfId="306"/>
    <cellStyle name="Normal 2 9" xfId="307"/>
    <cellStyle name="Normal 2_BU Staff Budget 2010-11 draft working file" xfId="308"/>
    <cellStyle name="Normal 20" xfId="11"/>
    <cellStyle name="Normal 20 2" xfId="468"/>
    <cellStyle name="Normal 21" xfId="309"/>
    <cellStyle name="Normal 22" xfId="310"/>
    <cellStyle name="Normal 23" xfId="311"/>
    <cellStyle name="Normal 24" xfId="312"/>
    <cellStyle name="Normal 25" xfId="313"/>
    <cellStyle name="Normal 26" xfId="314"/>
    <cellStyle name="Normal 27" xfId="315"/>
    <cellStyle name="Normal 28" xfId="316"/>
    <cellStyle name="Normal 29" xfId="317"/>
    <cellStyle name="Normal 3" xfId="2"/>
    <cellStyle name="Normal 3 2" xfId="18"/>
    <cellStyle name="Normal 3 2 2" xfId="318"/>
    <cellStyle name="Normal 3 2 3" xfId="319"/>
    <cellStyle name="Normal 3 2 4" xfId="320"/>
    <cellStyle name="Normal 3 3" xfId="321"/>
    <cellStyle name="Normal 3 4" xfId="322"/>
    <cellStyle name="Normal 3_Data for budget 2010-11 Presentation" xfId="323"/>
    <cellStyle name="Normal 30" xfId="324"/>
    <cellStyle name="Normal 31" xfId="325"/>
    <cellStyle name="Normal 32" xfId="326"/>
    <cellStyle name="Normal 33" xfId="327"/>
    <cellStyle name="Normal 34" xfId="10"/>
    <cellStyle name="Normal 34 2" xfId="467"/>
    <cellStyle name="Normal 35" xfId="429"/>
    <cellStyle name="Normal 35 2" xfId="492"/>
    <cellStyle name="Normal 36" xfId="430"/>
    <cellStyle name="Normal 36 2" xfId="493"/>
    <cellStyle name="Normal 37" xfId="431"/>
    <cellStyle name="Normal 37 2" xfId="494"/>
    <cellStyle name="Normal 38" xfId="455"/>
    <cellStyle name="Normal 39" xfId="549"/>
    <cellStyle name="Normal 4" xfId="14"/>
    <cellStyle name="Normal 4 2" xfId="328"/>
    <cellStyle name="Normal 4 3" xfId="329"/>
    <cellStyle name="Normal 4_BU Staff Budget 2010-11 draft working file" xfId="330"/>
    <cellStyle name="Normal 40" xfId="544"/>
    <cellStyle name="Normal 41" xfId="553"/>
    <cellStyle name="Normal 42" xfId="560"/>
    <cellStyle name="Normal 43" xfId="556"/>
    <cellStyle name="Normal 5" xfId="331"/>
    <cellStyle name="Normal 6" xfId="9"/>
    <cellStyle name="Normal 7" xfId="332"/>
    <cellStyle name="Normal 8" xfId="333"/>
    <cellStyle name="Normal 8 2" xfId="334"/>
    <cellStyle name="Normal 8 3" xfId="335"/>
    <cellStyle name="Normal 9" xfId="336"/>
    <cellStyle name="Normal_IIP" xfId="565"/>
    <cellStyle name="Normal_p9" xfId="566"/>
    <cellStyle name="Normal_עותק של חשבון פיננסי - ספטמבר לוח עבודה שלי " xfId="3"/>
    <cellStyle name="Normalny_Staff 2002-03 Spzoo" xfId="337"/>
    <cellStyle name="Nota" xfId="338"/>
    <cellStyle name="Nota 2" xfId="339"/>
    <cellStyle name="Note" xfId="450"/>
    <cellStyle name="Obliczenia" xfId="340"/>
    <cellStyle name="Output" xfId="539"/>
    <cellStyle name="Output Amounts" xfId="341"/>
    <cellStyle name="Output Column Headings" xfId="342"/>
    <cellStyle name="Output Line Items" xfId="343"/>
    <cellStyle name="Output Report Heading" xfId="344"/>
    <cellStyle name="Output Report Title" xfId="345"/>
    <cellStyle name="Page Number" xfId="346"/>
    <cellStyle name="Percent" xfId="1" builtinId="5"/>
    <cellStyle name="Percent 10" xfId="347"/>
    <cellStyle name="Percent 11" xfId="348"/>
    <cellStyle name="Percent 12" xfId="517"/>
    <cellStyle name="Percent 2" xfId="8"/>
    <cellStyle name="Percent 2 2" xfId="350"/>
    <cellStyle name="Percent 2 3" xfId="351"/>
    <cellStyle name="Percent 2 3 2" xfId="352"/>
    <cellStyle name="Percent 2 4" xfId="353"/>
    <cellStyle name="Percent 2 5" xfId="354"/>
    <cellStyle name="Percent 2 6" xfId="349"/>
    <cellStyle name="Percent 3" xfId="355"/>
    <cellStyle name="Percent 3 2" xfId="356"/>
    <cellStyle name="Percent 4" xfId="357"/>
    <cellStyle name="Percent 4 2" xfId="358"/>
    <cellStyle name="Percent 5" xfId="359"/>
    <cellStyle name="Percent 5 2" xfId="360"/>
    <cellStyle name="Percent 6" xfId="361"/>
    <cellStyle name="Percent 7" xfId="362"/>
    <cellStyle name="Percent 8" xfId="363"/>
    <cellStyle name="Percent 9" xfId="364"/>
    <cellStyle name="Pourcentage 2" xfId="365"/>
    <cellStyle name="Saída" xfId="366"/>
    <cellStyle name="Saída 2" xfId="367"/>
    <cellStyle name="Standaard_~7434087" xfId="368"/>
    <cellStyle name="Sub_tot_e" xfId="568"/>
    <cellStyle name="Suma" xfId="369"/>
    <cellStyle name="Table Head" xfId="370"/>
    <cellStyle name="Table Head Aligned" xfId="371"/>
    <cellStyle name="Table Head Blue" xfId="372"/>
    <cellStyle name="Table Head Green" xfId="373"/>
    <cellStyle name="Table Head_Val" xfId="374"/>
    <cellStyle name="Table Title" xfId="375"/>
    <cellStyle name="Table Units" xfId="376"/>
    <cellStyle name="Tekst objaśnienia" xfId="377"/>
    <cellStyle name="Tekst ostrzeżenia" xfId="378"/>
    <cellStyle name="Text_e" xfId="567"/>
    <cellStyle name="Texto de Aviso" xfId="379"/>
    <cellStyle name="Texto de Aviso 2" xfId="380"/>
    <cellStyle name="Texto Explicativo" xfId="381"/>
    <cellStyle name="Texto Explicativo 2" xfId="382"/>
    <cellStyle name="Title" xfId="521"/>
    <cellStyle name="Título" xfId="383"/>
    <cellStyle name="Título 1" xfId="384"/>
    <cellStyle name="Título 1 2" xfId="385"/>
    <cellStyle name="Título 2" xfId="386"/>
    <cellStyle name="Título 2 2" xfId="387"/>
    <cellStyle name="Título 3" xfId="388"/>
    <cellStyle name="Título 3 2" xfId="389"/>
    <cellStyle name="Título 4" xfId="390"/>
    <cellStyle name="Título 4 2" xfId="391"/>
    <cellStyle name="Título 5" xfId="392"/>
    <cellStyle name="Total" xfId="527"/>
    <cellStyle name="Total 2" xfId="393"/>
    <cellStyle name="Total 2 2" xfId="394"/>
    <cellStyle name="Total 2_BU Staff Budget 2010-11 draft working file" xfId="395"/>
    <cellStyle name="Tytuł" xfId="396"/>
    <cellStyle name="Uwaga" xfId="397"/>
    <cellStyle name="Warning Text" xfId="457"/>
    <cellStyle name="Złe" xfId="398"/>
    <cellStyle name="אמה" xfId="399"/>
    <cellStyle name="הדגשה1 2" xfId="400"/>
    <cellStyle name="הדגשה2 2" xfId="401"/>
    <cellStyle name="הדגשה3 2" xfId="402"/>
    <cellStyle name="הדגשה4 2" xfId="403"/>
    <cellStyle name="הדגשה5 2" xfId="404"/>
    <cellStyle name="הדגשה6 2" xfId="405"/>
    <cellStyle name="הערה 2" xfId="406"/>
    <cellStyle name="חישוב 2" xfId="407"/>
    <cellStyle name="טוב 2" xfId="408"/>
    <cellStyle name="טקסט אזהרה 2" xfId="409"/>
    <cellStyle name="טקסט הסברי 2" xfId="410"/>
    <cellStyle name="ים" xfId="411"/>
    <cellStyle name="כותרת 1 2" xfId="412"/>
    <cellStyle name="כותרת 2 2" xfId="413"/>
    <cellStyle name="כותרת 3 2" xfId="414"/>
    <cellStyle name="כותרת 4 2" xfId="415"/>
    <cellStyle name="כותרת 5" xfId="416"/>
    <cellStyle name="ן מבחור" xfId="417"/>
    <cellStyle name="ניטראלי 2" xfId="418"/>
    <cellStyle name="סגנון 1" xfId="419"/>
    <cellStyle name="סה&quot;כ 2" xfId="420"/>
    <cellStyle name="פוח - מסלולים" xfId="421"/>
    <cellStyle name="פלט 2" xfId="422"/>
    <cellStyle name="קלט 2" xfId="423"/>
    <cellStyle name="רע 2" xfId="424"/>
    <cellStyle name="תא מסומן 2" xfId="425"/>
    <cellStyle name="תא מקושר 2" xfId="426"/>
    <cellStyle name="常规_Sheet1" xfId="427"/>
  </cellStyles>
  <dxfs count="240">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bottom" textRotation="0" wrapText="1" indent="0" justifyLastLine="0" shrinkToFit="0" readingOrder="2"/>
      <border diagonalUp="0" diagonalDown="0">
        <left/>
        <right/>
        <top/>
        <bottom style="medium">
          <color indexed="64"/>
        </bottom>
        <vertical/>
        <horizontal/>
      </border>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2"/>
      <border diagonalUp="0" diagonalDown="0">
        <left/>
        <right/>
        <top/>
        <bottom style="medium">
          <color indexed="64"/>
        </bottom>
        <vertical/>
        <horizontal/>
      </border>
    </dxf>
    <dxf>
      <border outline="0">
        <top style="medium">
          <color indexed="64"/>
        </top>
        <bottom style="medium">
          <color rgb="FF000000"/>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1"/>
    </dxf>
    <dxf>
      <border outline="0">
        <bottom style="medium">
          <color rgb="FF000000"/>
        </bottom>
      </border>
    </dxf>
    <dxf>
      <font>
        <b val="0"/>
        <i val="0"/>
        <strike val="0"/>
        <condense val="0"/>
        <extend val="0"/>
        <outline val="0"/>
        <shadow val="0"/>
        <u val="none"/>
        <vertAlign val="baseline"/>
        <sz val="11"/>
        <color rgb="FFFFFFFF"/>
        <name val="Arial"/>
        <scheme val="none"/>
      </font>
      <numFmt numFmtId="3" formatCode="#,##0"/>
      <fill>
        <patternFill patternType="solid">
          <fgColor indexed="64"/>
          <bgColor rgb="FF177990"/>
        </patternFill>
      </fill>
      <alignment horizontal="center" vertical="center" textRotation="0" wrapText="1" indent="0" justifyLastLine="0" shrinkToFit="0" readingOrder="2"/>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85" formatCode="0.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84" formatCode="0.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3" formatCode="_ * #,##0.0_ ;_ * \-#,##0.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dxf>
    <dxf>
      <border outline="0">
        <bottom style="thin">
          <color rgb="FF000000"/>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auto="1"/>
        <name val="Arial"/>
        <scheme val="none"/>
      </font>
      <numFmt numFmtId="30" formatCode="@"/>
      <fill>
        <patternFill patternType="solid">
          <fgColor indexed="64"/>
          <bgColor rgb="FF66CCFF"/>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788B8D"/>
      <color rgb="FFAEDCE0"/>
      <color rgb="FFAEDC9A"/>
      <color rgb="FF59BFCB"/>
      <color rgb="FF177990"/>
      <color rgb="FFF2F2F2"/>
      <color rgb="FF8BCED6"/>
      <color rgb="FF006666"/>
      <color rgb="FFA6A0FA"/>
      <color rgb="FF39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861111111111"/>
          <c:y val="0.10640187812419592"/>
          <c:w val="0.87621888888888888"/>
          <c:h val="0.67829085848289972"/>
        </c:manualLayout>
      </c:layout>
      <c:barChart>
        <c:barDir val="col"/>
        <c:grouping val="stacked"/>
        <c:varyColors val="0"/>
        <c:ser>
          <c:idx val="2"/>
          <c:order val="0"/>
          <c:tx>
            <c:v>השקעות ישירות</c:v>
          </c:tx>
          <c:spPr>
            <a:solidFill>
              <a:srgbClr val="177990"/>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2A-4503-9E79-E9D8677555AE}"/>
                </c:ext>
              </c:extLst>
            </c:dLbl>
            <c:spPr>
              <a:noFill/>
              <a:ln>
                <a:noFill/>
              </a:ln>
              <a:effectLst/>
            </c:spPr>
            <c:txPr>
              <a:bodyPr wrap="square" lIns="38100" tIns="19050" rIns="38100" bIns="19050" anchor="ctr">
                <a:spAutoFit/>
              </a:bodyPr>
              <a:lstStyle/>
              <a:p>
                <a:pPr>
                  <a:defRPr sz="105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ג''-1'!$A$4:$A$13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ג''-1'!$B$4:$B$13</c:f>
              <c:numCache>
                <c:formatCode>#,##0</c:formatCode>
                <c:ptCount val="10"/>
                <c:pt idx="0">
                  <c:v>89619.733999999997</c:v>
                </c:pt>
                <c:pt idx="1">
                  <c:v>99312.692999999999</c:v>
                </c:pt>
                <c:pt idx="2">
                  <c:v>107482.834</c:v>
                </c:pt>
                <c:pt idx="3">
                  <c:v>127160.66099999999</c:v>
                </c:pt>
                <c:pt idx="4">
                  <c:v>143970.89199999999</c:v>
                </c:pt>
                <c:pt idx="5">
                  <c:v>161396.55900000001</c:v>
                </c:pt>
                <c:pt idx="6">
                  <c:v>182629.48499999999</c:v>
                </c:pt>
                <c:pt idx="7">
                  <c:v>221501.02499999999</c:v>
                </c:pt>
                <c:pt idx="8">
                  <c:v>229879.48699999999</c:v>
                </c:pt>
                <c:pt idx="9">
                  <c:v>244471.54500000001</c:v>
                </c:pt>
              </c:numCache>
            </c:numRef>
          </c:val>
          <c:extLst>
            <c:ext xmlns:c16="http://schemas.microsoft.com/office/drawing/2014/chart" uri="{C3380CC4-5D6E-409C-BE32-E72D297353CC}">
              <c16:uniqueId val="{00000002-972A-4503-9E79-E9D8677555AE}"/>
            </c:ext>
          </c:extLst>
        </c:ser>
        <c:ser>
          <c:idx val="0"/>
          <c:order val="1"/>
          <c:tx>
            <c:strRef>
              <c:f>'נתונים ג''-1'!$C$1</c:f>
              <c:strCache>
                <c:ptCount val="1"/>
                <c:pt idx="0">
                  <c:v>השקעות בתיק ניירות הערך למסחר</c:v>
                </c:pt>
              </c:strCache>
            </c:strRef>
          </c:tx>
          <c:spPr>
            <a:solidFill>
              <a:srgbClr val="59BFCB"/>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2A-4503-9E79-E9D8677555AE}"/>
                </c:ext>
              </c:extLst>
            </c:dLbl>
            <c:spPr>
              <a:noFill/>
              <a:ln>
                <a:noFill/>
              </a:ln>
              <a:effectLst/>
            </c:spPr>
            <c:txPr>
              <a:bodyPr wrap="square" lIns="38100" tIns="19050" rIns="38100" bIns="19050" anchor="ctr">
                <a:spAutoFit/>
              </a:bodyPr>
              <a:lstStyle/>
              <a:p>
                <a:pPr>
                  <a:defRPr sz="105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ג''-1'!$A$4:$A$13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ג''-1'!$C$4:$C$13</c:f>
              <c:numCache>
                <c:formatCode>#,##0</c:formatCode>
                <c:ptCount val="10"/>
                <c:pt idx="0">
                  <c:v>122339.712</c:v>
                </c:pt>
                <c:pt idx="1">
                  <c:v>131424.704</c:v>
                </c:pt>
                <c:pt idx="2">
                  <c:v>110894.583</c:v>
                </c:pt>
                <c:pt idx="3">
                  <c:v>112188.247</c:v>
                </c:pt>
                <c:pt idx="4">
                  <c:v>108951.216</c:v>
                </c:pt>
                <c:pt idx="5">
                  <c:v>118311.522</c:v>
                </c:pt>
                <c:pt idx="6">
                  <c:v>172867.52299999999</c:v>
                </c:pt>
                <c:pt idx="7">
                  <c:v>254463.39600000001</c:v>
                </c:pt>
                <c:pt idx="8">
                  <c:v>182048.81099999999</c:v>
                </c:pt>
                <c:pt idx="9">
                  <c:v>190819.375</c:v>
                </c:pt>
              </c:numCache>
            </c:numRef>
          </c:val>
          <c:extLst>
            <c:ext xmlns:c16="http://schemas.microsoft.com/office/drawing/2014/chart" uri="{C3380CC4-5D6E-409C-BE32-E72D297353CC}">
              <c16:uniqueId val="{00000005-972A-4503-9E79-E9D8677555AE}"/>
            </c:ext>
          </c:extLst>
        </c:ser>
        <c:ser>
          <c:idx val="1"/>
          <c:order val="2"/>
          <c:tx>
            <c:v>השקעות אחרות</c:v>
          </c:tx>
          <c:spPr>
            <a:solidFill>
              <a:srgbClr val="AEDCE0"/>
            </a:solidFill>
          </c:spPr>
          <c:invertIfNegative val="0"/>
          <c:dLbls>
            <c:dLbl>
              <c:idx val="8"/>
              <c:layout>
                <c:manualLayout>
                  <c:x val="4.0045721493043238E-3"/>
                  <c:y val="5.8796296296295758E-3"/>
                </c:manualLayout>
              </c:layout>
              <c:spPr>
                <a:noFill/>
                <a:ln>
                  <a:noFill/>
                </a:ln>
                <a:effectLst/>
              </c:spPr>
              <c:txPr>
                <a:bodyPr wrap="square" lIns="38100" tIns="19050" rIns="38100" bIns="19050" anchor="ctr">
                  <a:spAutoFit/>
                </a:bodyPr>
                <a:lstStyle/>
                <a:p>
                  <a:pPr>
                    <a:defRPr sz="1050"/>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2A-4503-9E79-E9D8677555A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ג''-1'!$A$4:$A$13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ג''-1'!$D$4:$D$13</c:f>
              <c:numCache>
                <c:formatCode>#,##0</c:formatCode>
                <c:ptCount val="10"/>
                <c:pt idx="0">
                  <c:v>55093.601000000002</c:v>
                </c:pt>
                <c:pt idx="1">
                  <c:v>48957.737000000001</c:v>
                </c:pt>
                <c:pt idx="2">
                  <c:v>51422.544000000002</c:v>
                </c:pt>
                <c:pt idx="3">
                  <c:v>49688.684000000001</c:v>
                </c:pt>
                <c:pt idx="4">
                  <c:v>49379.105000000003</c:v>
                </c:pt>
                <c:pt idx="5">
                  <c:v>53589.834999999999</c:v>
                </c:pt>
                <c:pt idx="6">
                  <c:v>54788.038</c:v>
                </c:pt>
                <c:pt idx="7">
                  <c:v>63972.690999999999</c:v>
                </c:pt>
                <c:pt idx="8">
                  <c:v>60003.065000000002</c:v>
                </c:pt>
                <c:pt idx="9">
                  <c:v>61679.964</c:v>
                </c:pt>
              </c:numCache>
            </c:numRef>
          </c:val>
          <c:extLst>
            <c:ext xmlns:c16="http://schemas.microsoft.com/office/drawing/2014/chart" uri="{C3380CC4-5D6E-409C-BE32-E72D297353CC}">
              <c16:uniqueId val="{00000008-972A-4503-9E79-E9D8677555AE}"/>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'נתונים ג''-1'!$F$1</c:f>
              <c:strCache>
                <c:ptCount val="1"/>
                <c:pt idx="0">
                  <c:v>סך כל התחייבויות המשק</c:v>
                </c:pt>
              </c:strCache>
            </c:strRef>
          </c:tx>
          <c:spPr>
            <a:ln w="19050">
              <a:noFill/>
            </a:ln>
          </c:spPr>
          <c:marker>
            <c:symbol val="diamond"/>
            <c:size val="5"/>
            <c:spPr>
              <a:ln cap="rnd"/>
            </c:spPr>
          </c:marker>
          <c:dLbls>
            <c:dLbl>
              <c:idx val="8"/>
              <c:layout>
                <c:manualLayout>
                  <c:x val="-4.0899795501022698E-2"/>
                  <c:y val="-4.21052476473738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0B-4AEC-AC11-0C2D8F104B6D}"/>
                </c:ext>
              </c:extLst>
            </c:dLbl>
            <c:dLbl>
              <c:idx val="9"/>
              <c:layout>
                <c:manualLayout>
                  <c:x val="-2.4539877300613498E-2"/>
                  <c:y val="-4.21052476473739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0B-4AEC-AC11-0C2D8F104B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ג''-1'!$A$4:$A$13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ג''-1'!$F$4:$F$13</c:f>
              <c:numCache>
                <c:formatCode>#,##0</c:formatCode>
                <c:ptCount val="10"/>
                <c:pt idx="0">
                  <c:v>267053.04700000002</c:v>
                </c:pt>
                <c:pt idx="1">
                  <c:v>279695.13400000002</c:v>
                </c:pt>
                <c:pt idx="2">
                  <c:v>269799.96100000001</c:v>
                </c:pt>
                <c:pt idx="3">
                  <c:v>289037.592</c:v>
                </c:pt>
                <c:pt idx="4">
                  <c:v>302301.21299999999</c:v>
                </c:pt>
                <c:pt idx="5">
                  <c:v>333297.91600000003</c:v>
                </c:pt>
                <c:pt idx="6">
                  <c:v>410285.04599999997</c:v>
                </c:pt>
                <c:pt idx="7">
                  <c:v>539937.11199999996</c:v>
                </c:pt>
                <c:pt idx="8">
                  <c:v>471931.36300000001</c:v>
                </c:pt>
                <c:pt idx="9">
                  <c:v>496970.88400000002</c:v>
                </c:pt>
              </c:numCache>
            </c:numRef>
          </c:val>
          <c:smooth val="0"/>
          <c:extLst>
            <c:ext xmlns:c16="http://schemas.microsoft.com/office/drawing/2014/chart" uri="{C3380CC4-5D6E-409C-BE32-E72D297353CC}">
              <c16:uniqueId val="{00000000-A4BA-4451-A5C9-835023B62207}"/>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txPr>
          <a:bodyPr rot="-3000000" vert="horz"/>
          <a:lstStyle/>
          <a:p>
            <a:pPr>
              <a:defRPr sz="900" baseline="0"/>
            </a:pPr>
            <a:endParaRPr lang="en-US"/>
          </a:p>
        </c:txPr>
        <c:crossAx val="159754496"/>
        <c:crosses val="autoZero"/>
        <c:auto val="1"/>
        <c:lblAlgn val="ctr"/>
        <c:lblOffset val="100"/>
        <c:tickMarkSkip val="10"/>
        <c:noMultiLvlLbl val="1"/>
      </c:catAx>
      <c:valAx>
        <c:axId val="159754496"/>
        <c:scaling>
          <c:orientation val="minMax"/>
        </c:scaling>
        <c:delete val="0"/>
        <c:axPos val="l"/>
        <c:majorGridlines>
          <c:spPr>
            <a:ln w="9525">
              <a:noFill/>
              <a:prstDash val="solid"/>
            </a:ln>
          </c:spPr>
        </c:majorGridlines>
        <c:numFmt formatCode="#,##0" sourceLinked="0"/>
        <c:majorTickMark val="none"/>
        <c:minorTickMark val="none"/>
        <c:tickLblPos val="low"/>
        <c:spPr>
          <a:ln>
            <a:noFill/>
          </a:ln>
        </c:spPr>
        <c:txPr>
          <a:bodyPr rot="0" vert="horz"/>
          <a:lstStyle/>
          <a:p>
            <a:pPr>
              <a:defRPr/>
            </a:pPr>
            <a:endParaRPr lang="en-US"/>
          </a:p>
        </c:txPr>
        <c:crossAx val="159752960"/>
        <c:crosses val="autoZero"/>
        <c:crossBetween val="between"/>
        <c:majorUnit val="100000"/>
        <c:dispUnits>
          <c:builtInUnit val="thousands"/>
        </c:dispUnits>
      </c:valAx>
      <c:spPr>
        <a:solidFill>
          <a:schemeClr val="bg1">
            <a:lumMod val="95000"/>
          </a:schemeClr>
        </a:solidFill>
        <a:ln>
          <a:noFill/>
        </a:ln>
      </c:spPr>
    </c:plotArea>
    <c:legend>
      <c:legendPos val="l"/>
      <c:layout>
        <c:manualLayout>
          <c:xMode val="edge"/>
          <c:yMode val="edge"/>
          <c:x val="6.9826892328114162E-2"/>
          <c:y val="1.9431774395441585E-2"/>
          <c:w val="0.6918358756060069"/>
          <c:h val="0.4125773148148148"/>
        </c:manualLayout>
      </c:layout>
      <c:overlay val="0"/>
      <c:spPr>
        <a:ln>
          <a:noFill/>
        </a:ln>
      </c:spPr>
    </c:legend>
    <c:plotVisOnly val="0"/>
    <c:dispBlanksAs val="gap"/>
    <c:showDLblsOverMax val="0"/>
  </c:chart>
  <c:spPr>
    <a:solidFill>
      <a:schemeClr val="bg1">
        <a:lumMod val="95000"/>
      </a:schemeClr>
    </a:solidFill>
    <a:ln cap="rnd">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62276306370794"/>
          <c:y val="4.3469023919179922E-2"/>
          <c:w val="0.8352673432476706"/>
          <c:h val="0.55422642286103441"/>
        </c:manualLayout>
      </c:layout>
      <c:barChart>
        <c:barDir val="col"/>
        <c:grouping val="stacked"/>
        <c:varyColors val="0"/>
        <c:ser>
          <c:idx val="0"/>
          <c:order val="0"/>
          <c:tx>
            <c:strRef>
              <c:f>'נתונים ג''-9'!$A$2</c:f>
              <c:strCache>
                <c:ptCount val="1"/>
                <c:pt idx="0">
                  <c:v>השקעות נטו</c:v>
                </c:pt>
              </c:strCache>
            </c:strRef>
          </c:tx>
          <c:spPr>
            <a:solidFill>
              <a:srgbClr val="59BFCB"/>
            </a:solidFill>
            <a:ln>
              <a:solidFill>
                <a:srgbClr val="59BFCB"/>
              </a:solid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5793-41A9-A94B-861B7A33BC7E}"/>
                </c:ext>
              </c:extLst>
            </c:dLbl>
            <c:dLbl>
              <c:idx val="9"/>
              <c:layout>
                <c:manualLayout>
                  <c:x val="3.5958899261285288E-2"/>
                  <c:y val="0.136852415983931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BB-4A7F-88F7-4BE1F79319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ג''-9'!$B$1:$M$1</c15:sqref>
                  </c15:fullRef>
                </c:ext>
              </c:extLst>
              <c:f>'נתונים ג''-9'!$D$1:$M$1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ג''-9'!$B$2:$M$2</c15:sqref>
                  </c15:fullRef>
                </c:ext>
              </c:extLst>
              <c:f>'נתונים ג''-9'!$D$2:$M$2</c:f>
              <c:numCache>
                <c:formatCode>#,##0</c:formatCode>
                <c:ptCount val="10"/>
                <c:pt idx="0">
                  <c:v>26594.748</c:v>
                </c:pt>
                <c:pt idx="1">
                  <c:v>23658.662</c:v>
                </c:pt>
                <c:pt idx="2">
                  <c:v>27428.199000000001</c:v>
                </c:pt>
                <c:pt idx="3">
                  <c:v>28375.493999999999</c:v>
                </c:pt>
                <c:pt idx="4">
                  <c:v>19613.365000000002</c:v>
                </c:pt>
                <c:pt idx="5">
                  <c:v>26270.43</c:v>
                </c:pt>
                <c:pt idx="6">
                  <c:v>65192.438000000002</c:v>
                </c:pt>
                <c:pt idx="7">
                  <c:v>77578.557000000001</c:v>
                </c:pt>
                <c:pt idx="8">
                  <c:v>42542.199000000001</c:v>
                </c:pt>
                <c:pt idx="9">
                  <c:v>33648.849000000002</c:v>
                </c:pt>
              </c:numCache>
            </c:numRef>
          </c:val>
          <c:extLst>
            <c:ext xmlns:c16="http://schemas.microsoft.com/office/drawing/2014/chart" uri="{C3380CC4-5D6E-409C-BE32-E72D297353CC}">
              <c16:uniqueId val="{0000001D-5793-41A9-A94B-861B7A33BC7E}"/>
            </c:ext>
          </c:extLst>
        </c:ser>
        <c:ser>
          <c:idx val="1"/>
          <c:order val="1"/>
          <c:tx>
            <c:strRef>
              <c:f>'נתונים ג''-9'!$A$3</c:f>
              <c:strCache>
                <c:ptCount val="1"/>
                <c:pt idx="0">
                  <c:v>שינוי מחיר</c:v>
                </c:pt>
              </c:strCache>
            </c:strRef>
          </c:tx>
          <c:spPr>
            <a:solidFill>
              <a:schemeClr val="bg1">
                <a:lumMod val="65000"/>
              </a:schemeClr>
            </a:solidFill>
            <a:ln>
              <a:solidFill>
                <a:schemeClr val="bg1">
                  <a:lumMod val="65000"/>
                </a:schemeClr>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C668-4E2D-994F-3CEDCA3E373F}"/>
                </c:ext>
              </c:extLst>
            </c:dLbl>
            <c:dLbl>
              <c:idx val="1"/>
              <c:delete val="1"/>
              <c:extLst>
                <c:ext xmlns:c15="http://schemas.microsoft.com/office/drawing/2012/chart" uri="{CE6537A1-D6FC-4f65-9D91-7224C49458BB}"/>
                <c:ext xmlns:c16="http://schemas.microsoft.com/office/drawing/2014/chart" uri="{C3380CC4-5D6E-409C-BE32-E72D297353CC}">
                  <c16:uniqueId val="{00000002-C668-4E2D-994F-3CEDCA3E373F}"/>
                </c:ext>
              </c:extLst>
            </c:dLbl>
            <c:dLbl>
              <c:idx val="2"/>
              <c:delete val="1"/>
              <c:extLst>
                <c:ext xmlns:c15="http://schemas.microsoft.com/office/drawing/2012/chart" uri="{CE6537A1-D6FC-4f65-9D91-7224C49458BB}"/>
                <c:ext xmlns:c16="http://schemas.microsoft.com/office/drawing/2014/chart" uri="{C3380CC4-5D6E-409C-BE32-E72D297353CC}">
                  <c16:uniqueId val="{00000003-C668-4E2D-994F-3CEDCA3E373F}"/>
                </c:ext>
              </c:extLst>
            </c:dLbl>
            <c:dLbl>
              <c:idx val="3"/>
              <c:delete val="1"/>
              <c:extLst>
                <c:ext xmlns:c15="http://schemas.microsoft.com/office/drawing/2012/chart" uri="{CE6537A1-D6FC-4f65-9D91-7224C49458BB}"/>
                <c:ext xmlns:c16="http://schemas.microsoft.com/office/drawing/2014/chart" uri="{C3380CC4-5D6E-409C-BE32-E72D297353CC}">
                  <c16:uniqueId val="{00000004-C668-4E2D-994F-3CEDCA3E373F}"/>
                </c:ext>
              </c:extLst>
            </c:dLbl>
            <c:dLbl>
              <c:idx val="4"/>
              <c:delete val="1"/>
              <c:extLst>
                <c:ext xmlns:c15="http://schemas.microsoft.com/office/drawing/2012/chart" uri="{CE6537A1-D6FC-4f65-9D91-7224C49458BB}"/>
                <c:ext xmlns:c16="http://schemas.microsoft.com/office/drawing/2014/chart" uri="{C3380CC4-5D6E-409C-BE32-E72D297353CC}">
                  <c16:uniqueId val="{00000005-C668-4E2D-994F-3CEDCA3E373F}"/>
                </c:ext>
              </c:extLst>
            </c:dLbl>
            <c:dLbl>
              <c:idx val="5"/>
              <c:delete val="1"/>
              <c:extLst>
                <c:ext xmlns:c15="http://schemas.microsoft.com/office/drawing/2012/chart" uri="{CE6537A1-D6FC-4f65-9D91-7224C49458BB}"/>
                <c:ext xmlns:c16="http://schemas.microsoft.com/office/drawing/2014/chart" uri="{C3380CC4-5D6E-409C-BE32-E72D297353CC}">
                  <c16:uniqueId val="{00000006-C668-4E2D-994F-3CEDCA3E373F}"/>
                </c:ext>
              </c:extLst>
            </c:dLbl>
            <c:dLbl>
              <c:idx val="6"/>
              <c:delete val="1"/>
              <c:extLst>
                <c:ext xmlns:c15="http://schemas.microsoft.com/office/drawing/2012/chart" uri="{CE6537A1-D6FC-4f65-9D91-7224C49458BB}"/>
                <c:ext xmlns:c16="http://schemas.microsoft.com/office/drawing/2014/chart" uri="{C3380CC4-5D6E-409C-BE32-E72D297353CC}">
                  <c16:uniqueId val="{00000007-C668-4E2D-994F-3CEDCA3E373F}"/>
                </c:ext>
              </c:extLst>
            </c:dLbl>
            <c:dLbl>
              <c:idx val="7"/>
              <c:delete val="1"/>
              <c:extLst>
                <c:ext xmlns:c15="http://schemas.microsoft.com/office/drawing/2012/chart" uri="{CE6537A1-D6FC-4f65-9D91-7224C49458BB}"/>
                <c:ext xmlns:c16="http://schemas.microsoft.com/office/drawing/2014/chart" uri="{C3380CC4-5D6E-409C-BE32-E72D297353CC}">
                  <c16:uniqueId val="{00000000-58BB-4A7F-88F7-4BE1F79319BA}"/>
                </c:ext>
              </c:extLst>
            </c:dLbl>
            <c:dLbl>
              <c:idx val="9"/>
              <c:layout>
                <c:manualLayout>
                  <c:x val="-1.0549844905750418E-2"/>
                  <c:y val="-0.134086069430000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16-40E3-B12F-8F841C78F4ED}"/>
                </c:ext>
              </c:extLst>
            </c:dLbl>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ג''-9'!$B$1:$M$1</c15:sqref>
                  </c15:fullRef>
                </c:ext>
              </c:extLst>
              <c:f>'נתונים ג''-9'!$D$1:$M$1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ג''-9'!$B$3:$M$3</c15:sqref>
                  </c15:fullRef>
                </c:ext>
              </c:extLst>
              <c:f>'נתונים ג''-9'!$D$3:$M$3</c:f>
              <c:numCache>
                <c:formatCode>#,##0</c:formatCode>
                <c:ptCount val="10"/>
                <c:pt idx="0">
                  <c:v>2072.2930000000001</c:v>
                </c:pt>
                <c:pt idx="1">
                  <c:v>-862.35400000000004</c:v>
                </c:pt>
                <c:pt idx="2">
                  <c:v>5826.8249999999998</c:v>
                </c:pt>
                <c:pt idx="3">
                  <c:v>18978.13</c:v>
                </c:pt>
                <c:pt idx="4">
                  <c:v>-8992.9130000000005</c:v>
                </c:pt>
                <c:pt idx="5">
                  <c:v>31120.391</c:v>
                </c:pt>
                <c:pt idx="6">
                  <c:v>32807.021000000001</c:v>
                </c:pt>
                <c:pt idx="7">
                  <c:v>33250.461000000003</c:v>
                </c:pt>
                <c:pt idx="8">
                  <c:v>-75784.012000000002</c:v>
                </c:pt>
                <c:pt idx="9">
                  <c:v>32438.668000000001</c:v>
                </c:pt>
              </c:numCache>
            </c:numRef>
          </c:val>
          <c:extLst>
            <c:ext xmlns:c15="http://schemas.microsoft.com/office/drawing/2012/chart" uri="{02D57815-91ED-43cb-92C2-25804820EDAC}">
              <c15:categoryFilterExceptions>
                <c15:categoryFilterException>
                  <c15:sqref>'נתונים ג''-9'!$C$3</c15:sqref>
                  <c15:dLbl>
                    <c:idx val="-1"/>
                    <c:delete val="1"/>
                    <c:extLst>
                      <c:ext uri="{CE6537A1-D6FC-4f65-9D91-7224C49458BB}"/>
                      <c:ext xmlns:c16="http://schemas.microsoft.com/office/drawing/2014/chart" uri="{C3380CC4-5D6E-409C-BE32-E72D297353CC}">
                        <c16:uniqueId val="{00000000-058B-4424-800D-ABB8C1C892FB}"/>
                      </c:ext>
                    </c:extLst>
                  </c15:dLbl>
                </c15:categoryFilterException>
              </c15:categoryFilterExceptions>
            </c:ext>
            <c:ext xmlns:c16="http://schemas.microsoft.com/office/drawing/2014/chart" uri="{C3380CC4-5D6E-409C-BE32-E72D297353CC}">
              <c16:uniqueId val="{0000001E-5793-41A9-A94B-861B7A33BC7E}"/>
            </c:ext>
          </c:extLst>
        </c:ser>
        <c:ser>
          <c:idx val="2"/>
          <c:order val="2"/>
          <c:tx>
            <c:strRef>
              <c:f>'נתונים ג''-9'!$A$4</c:f>
              <c:strCache>
                <c:ptCount val="1"/>
                <c:pt idx="0">
                  <c:v>הפרשי שער</c:v>
                </c:pt>
              </c:strCache>
            </c:strRef>
          </c:tx>
          <c:spPr>
            <a:solidFill>
              <a:srgbClr val="AEDCE0"/>
            </a:solidFill>
            <a:ln>
              <a:solidFill>
                <a:srgbClr val="AEDCE0"/>
              </a:solidFill>
            </a:ln>
            <a:effectLst/>
          </c:spPr>
          <c:invertIfNegative val="0"/>
          <c:cat>
            <c:strRef>
              <c:extLst>
                <c:ext xmlns:c15="http://schemas.microsoft.com/office/drawing/2012/chart" uri="{02D57815-91ED-43cb-92C2-25804820EDAC}">
                  <c15:fullRef>
                    <c15:sqref>'נתונים ג''-9'!$B$1:$M$1</c15:sqref>
                  </c15:fullRef>
                </c:ext>
              </c:extLst>
              <c:f>'נתונים ג''-9'!$D$1:$M$1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ג''-9'!$B$4:$M$4</c15:sqref>
                  </c15:fullRef>
                </c:ext>
              </c:extLst>
              <c:f>'נתונים ג''-9'!$D$4:$M$4</c:f>
              <c:numCache>
                <c:formatCode>#,##0</c:formatCode>
                <c:ptCount val="10"/>
                <c:pt idx="0">
                  <c:v>-7481.04</c:v>
                </c:pt>
                <c:pt idx="1">
                  <c:v>-5824.6210000000001</c:v>
                </c:pt>
                <c:pt idx="2">
                  <c:v>-2542.125</c:v>
                </c:pt>
                <c:pt idx="3">
                  <c:v>9273.0069999999996</c:v>
                </c:pt>
                <c:pt idx="4">
                  <c:v>-3856.6</c:v>
                </c:pt>
                <c:pt idx="5">
                  <c:v>1487.9970000000001</c:v>
                </c:pt>
                <c:pt idx="6">
                  <c:v>10642.536</c:v>
                </c:pt>
                <c:pt idx="7">
                  <c:v>-6536.1970000000001</c:v>
                </c:pt>
                <c:pt idx="8">
                  <c:v>-13187.806</c:v>
                </c:pt>
                <c:pt idx="9">
                  <c:v>2545.6819999999998</c:v>
                </c:pt>
              </c:numCache>
            </c:numRef>
          </c:val>
          <c:extLst>
            <c:ext xmlns:c16="http://schemas.microsoft.com/office/drawing/2014/chart" uri="{C3380CC4-5D6E-409C-BE32-E72D297353CC}">
              <c16:uniqueId val="{0000001F-5793-41A9-A94B-861B7A33BC7E}"/>
            </c:ext>
          </c:extLst>
        </c:ser>
        <c:ser>
          <c:idx val="3"/>
          <c:order val="3"/>
          <c:tx>
            <c:strRef>
              <c:f>'נתונים ג''-9'!$A$5</c:f>
              <c:strCache>
                <c:ptCount val="1"/>
                <c:pt idx="0">
                  <c:v>התאמות אחרות</c:v>
                </c:pt>
              </c:strCache>
            </c:strRef>
          </c:tx>
          <c:spPr>
            <a:solidFill>
              <a:srgbClr val="177990"/>
            </a:solidFill>
            <a:ln>
              <a:solidFill>
                <a:srgbClr val="006666"/>
              </a:solidFill>
            </a:ln>
            <a:effectLst/>
          </c:spPr>
          <c:invertIfNegative val="0"/>
          <c:cat>
            <c:strRef>
              <c:extLst>
                <c:ext xmlns:c15="http://schemas.microsoft.com/office/drawing/2012/chart" uri="{02D57815-91ED-43cb-92C2-25804820EDAC}">
                  <c15:fullRef>
                    <c15:sqref>'נתונים ג''-9'!$B$1:$M$1</c15:sqref>
                  </c15:fullRef>
                </c:ext>
              </c:extLst>
              <c:f>'נתונים ג''-9'!$D$1:$M$1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ג''-9'!$B$5:$M$5</c15:sqref>
                  </c15:fullRef>
                </c:ext>
              </c:extLst>
              <c:f>'נתונים ג''-9'!$D$5:$M$5</c:f>
              <c:numCache>
                <c:formatCode>#,##0</c:formatCode>
                <c:ptCount val="10"/>
                <c:pt idx="0">
                  <c:v>-311.35200000002442</c:v>
                </c:pt>
                <c:pt idx="1">
                  <c:v>-3710.7680000000073</c:v>
                </c:pt>
                <c:pt idx="2">
                  <c:v>-3367.127000000004</c:v>
                </c:pt>
                <c:pt idx="3">
                  <c:v>1528.3270000000448</c:v>
                </c:pt>
                <c:pt idx="4">
                  <c:v>-1845.9060000000063</c:v>
                </c:pt>
                <c:pt idx="5">
                  <c:v>-6467.3940000000039</c:v>
                </c:pt>
                <c:pt idx="6">
                  <c:v>-4385.9860000000335</c:v>
                </c:pt>
                <c:pt idx="7">
                  <c:v>-4960.2949999999255</c:v>
                </c:pt>
                <c:pt idx="8">
                  <c:v>-18234.934000000074</c:v>
                </c:pt>
                <c:pt idx="9">
                  <c:v>4000.1339999999764</c:v>
                </c:pt>
              </c:numCache>
            </c:numRef>
          </c:val>
          <c:extLst>
            <c:ext xmlns:c16="http://schemas.microsoft.com/office/drawing/2014/chart" uri="{C3380CC4-5D6E-409C-BE32-E72D297353CC}">
              <c16:uniqueId val="{00000020-5793-41A9-A94B-861B7A33BC7E}"/>
            </c:ext>
          </c:extLst>
        </c:ser>
        <c:dLbls>
          <c:showLegendKey val="0"/>
          <c:showVal val="0"/>
          <c:showCatName val="0"/>
          <c:showSerName val="0"/>
          <c:showPercent val="0"/>
          <c:showBubbleSize val="0"/>
        </c:dLbls>
        <c:gapWidth val="150"/>
        <c:overlap val="100"/>
        <c:axId val="660314408"/>
        <c:axId val="660312768"/>
      </c:bar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majorUnit val="50000"/>
        <c:minorUnit val="5000"/>
        <c:dispUnits>
          <c:builtInUnit val="thousands"/>
        </c:dispUnits>
      </c:valAx>
      <c:spPr>
        <a:noFill/>
        <a:ln>
          <a:noFill/>
        </a:ln>
        <a:effectLst/>
      </c:spPr>
    </c:plotArea>
    <c:legend>
      <c:legendPos val="b"/>
      <c:layout>
        <c:manualLayout>
          <c:xMode val="edge"/>
          <c:yMode val="edge"/>
          <c:x val="3.868428810030991E-2"/>
          <c:y val="0.84098747090575932"/>
          <c:w val="0.87420548795036979"/>
          <c:h val="0.1465151290051007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0.26095492033374779"/>
          <c:w val="0.89191750000000003"/>
          <c:h val="0.5461881750415517"/>
        </c:manualLayout>
      </c:layout>
      <c:barChart>
        <c:barDir val="col"/>
        <c:grouping val="stacked"/>
        <c:varyColors val="0"/>
        <c:ser>
          <c:idx val="2"/>
          <c:order val="0"/>
          <c:tx>
            <c:strRef>
              <c:f>'נתונים ג''-10'!$A$2</c:f>
              <c:strCache>
                <c:ptCount val="1"/>
                <c:pt idx="0">
                  <c:v>השקעות פיננסיות בני"ע סחירים</c:v>
                </c:pt>
              </c:strCache>
            </c:strRef>
          </c:tx>
          <c:spPr>
            <a:solidFill>
              <a:srgbClr val="177990"/>
            </a:solidFill>
            <a:ln>
              <a:solidFill>
                <a:srgbClr val="177990"/>
              </a:solidFill>
            </a:ln>
            <a:effectLst/>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6E-4764-8975-F701CD0DC585}"/>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ג''-10'!$B$2:$L$2</c:f>
              <c:numCache>
                <c:formatCode>#,##0</c:formatCode>
                <c:ptCount val="11"/>
                <c:pt idx="0">
                  <c:v>95519.668000000005</c:v>
                </c:pt>
                <c:pt idx="1">
                  <c:v>106173.258</c:v>
                </c:pt>
                <c:pt idx="2">
                  <c:v>114080.897</c:v>
                </c:pt>
                <c:pt idx="3">
                  <c:v>119148.01</c:v>
                </c:pt>
                <c:pt idx="4">
                  <c:v>142990.21</c:v>
                </c:pt>
                <c:pt idx="5">
                  <c:v>141704.212</c:v>
                </c:pt>
                <c:pt idx="6">
                  <c:v>171245.432</c:v>
                </c:pt>
                <c:pt idx="7">
                  <c:v>217815.69899999999</c:v>
                </c:pt>
                <c:pt idx="8">
                  <c:v>254010.73300000001</c:v>
                </c:pt>
                <c:pt idx="9">
                  <c:v>202724.59700000001</c:v>
                </c:pt>
                <c:pt idx="10">
                  <c:v>238550.04500000001</c:v>
                </c:pt>
              </c:numCache>
            </c:numRef>
          </c:val>
          <c:extLst>
            <c:ext xmlns:c16="http://schemas.microsoft.com/office/drawing/2014/chart" uri="{C3380CC4-5D6E-409C-BE32-E72D297353CC}">
              <c16:uniqueId val="{00000009-7E45-4FDD-A35A-D4E2812D2962}"/>
            </c:ext>
          </c:extLst>
        </c:ser>
        <c:ser>
          <c:idx val="3"/>
          <c:order val="1"/>
          <c:tx>
            <c:strRef>
              <c:f>'נתונים ג''-10'!$A$3</c:f>
              <c:strCache>
                <c:ptCount val="1"/>
                <c:pt idx="0">
                  <c:v>הון מניות</c:v>
                </c:pt>
              </c:strCache>
            </c:strRef>
          </c:tx>
          <c:spPr>
            <a:solidFill>
              <a:srgbClr val="59BFCB"/>
            </a:solidFill>
            <a:ln>
              <a:solidFill>
                <a:srgbClr val="59BFCB"/>
              </a:solidFill>
            </a:ln>
            <a:effectLst/>
          </c:spPr>
          <c:invertIfNegative val="0"/>
          <c:dLbls>
            <c:dLbl>
              <c:idx val="9"/>
              <c:layout>
                <c:manualLayout>
                  <c:x val="0"/>
                  <c:y val="-5.88301781211030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36E-4764-8975-F701CD0DC585}"/>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ג''-10'!$B$3:$L$3</c:f>
              <c:numCache>
                <c:formatCode>#,##0</c:formatCode>
                <c:ptCount val="11"/>
                <c:pt idx="0">
                  <c:v>56166.195</c:v>
                </c:pt>
                <c:pt idx="1">
                  <c:v>60415.364000000001</c:v>
                </c:pt>
                <c:pt idx="2">
                  <c:v>60600.101000000002</c:v>
                </c:pt>
                <c:pt idx="3">
                  <c:v>61779.330999999998</c:v>
                </c:pt>
                <c:pt idx="4">
                  <c:v>78224.236000000004</c:v>
                </c:pt>
                <c:pt idx="5">
                  <c:v>77649.356</c:v>
                </c:pt>
                <c:pt idx="6">
                  <c:v>99678.210999999996</c:v>
                </c:pt>
                <c:pt idx="7">
                  <c:v>139927.948</c:v>
                </c:pt>
                <c:pt idx="8">
                  <c:v>174341.685</c:v>
                </c:pt>
                <c:pt idx="9">
                  <c:v>124566.14</c:v>
                </c:pt>
                <c:pt idx="10">
                  <c:v>142754.88</c:v>
                </c:pt>
              </c:numCache>
            </c:numRef>
          </c:val>
          <c:extLst>
            <c:ext xmlns:c16="http://schemas.microsoft.com/office/drawing/2014/chart" uri="{C3380CC4-5D6E-409C-BE32-E72D297353CC}">
              <c16:uniqueId val="{00000013-7E45-4FDD-A35A-D4E2812D2962}"/>
            </c:ext>
          </c:extLst>
        </c:ser>
        <c:ser>
          <c:idx val="0"/>
          <c:order val="2"/>
          <c:tx>
            <c:strRef>
              <c:f>'נתונים ג''-10'!$A$4</c:f>
              <c:strCache>
                <c:ptCount val="1"/>
                <c:pt idx="0">
                  <c:v>אג"ח סחירות</c:v>
                </c:pt>
              </c:strCache>
            </c:strRef>
          </c:tx>
          <c:spPr>
            <a:solidFill>
              <a:srgbClr val="AEDCE0"/>
            </a:solidFill>
            <a:ln>
              <a:solidFill>
                <a:srgbClr val="AEDCE0"/>
              </a:solidFill>
            </a:ln>
            <a:effectLst/>
          </c:spPr>
          <c:invertIfNegative val="0"/>
          <c:dLbls>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5FD-483B-AFDB-3F69D9343455}"/>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ג''-10'!$B$4:$L$4</c:f>
              <c:numCache>
                <c:formatCode>#,##0</c:formatCode>
                <c:ptCount val="11"/>
                <c:pt idx="0">
                  <c:v>39353.472999999998</c:v>
                </c:pt>
                <c:pt idx="1">
                  <c:v>45757.894</c:v>
                </c:pt>
                <c:pt idx="2">
                  <c:v>53480.796000000002</c:v>
                </c:pt>
                <c:pt idx="3">
                  <c:v>57368.678999999996</c:v>
                </c:pt>
                <c:pt idx="4">
                  <c:v>64765.974000000002</c:v>
                </c:pt>
                <c:pt idx="5">
                  <c:v>64054.856</c:v>
                </c:pt>
                <c:pt idx="6">
                  <c:v>71567.221000000005</c:v>
                </c:pt>
                <c:pt idx="7">
                  <c:v>77887.751000000004</c:v>
                </c:pt>
                <c:pt idx="8">
                  <c:v>79669.047999999995</c:v>
                </c:pt>
                <c:pt idx="9">
                  <c:v>78158.456999999995</c:v>
                </c:pt>
                <c:pt idx="10">
                  <c:v>95795.164999999994</c:v>
                </c:pt>
              </c:numCache>
            </c:numRef>
          </c:val>
          <c:extLst>
            <c:ext xmlns:c16="http://schemas.microsoft.com/office/drawing/2014/chart" uri="{C3380CC4-5D6E-409C-BE32-E72D297353CC}">
              <c16:uniqueId val="{00000000-95FD-483B-AFDB-3F69D9343455}"/>
            </c:ext>
          </c:extLst>
        </c:ser>
        <c:dLbls>
          <c:showLegendKey val="0"/>
          <c:showVal val="0"/>
          <c:showCatName val="0"/>
          <c:showSerName val="0"/>
          <c:showPercent val="0"/>
          <c:showBubbleSize val="0"/>
        </c:dLbls>
        <c:gapWidth val="150"/>
        <c:overlap val="100"/>
        <c:axId val="660314408"/>
        <c:axId val="660312768"/>
        <c:extLst>
          <c:ext xmlns:c15="http://schemas.microsoft.com/office/drawing/2012/chart" uri="{02D57815-91ED-43cb-92C2-25804820EDAC}">
            <c15:filteredBarSeries>
              <c15:ser>
                <c:idx val="1"/>
                <c:order val="3"/>
                <c:tx>
                  <c:strRef>
                    <c:extLst>
                      <c:ext uri="{02D57815-91ED-43cb-92C2-25804820EDAC}">
                        <c15:formulaRef>
                          <c15:sqref>'נתונים ג''-10'!$A$5</c15:sqref>
                        </c15:formulaRef>
                      </c:ext>
                    </c:extLst>
                    <c:strCache>
                      <c:ptCount val="1"/>
                    </c:strCache>
                  </c:strRef>
                </c:tx>
                <c:spPr>
                  <a:solidFill>
                    <a:schemeClr val="tx2">
                      <a:lumMod val="40000"/>
                      <a:lumOff val="60000"/>
                    </a:schemeClr>
                  </a:solidFill>
                  <a:ln>
                    <a:solidFill>
                      <a:schemeClr val="tx2">
                        <a:lumMod val="40000"/>
                        <a:lumOff val="60000"/>
                      </a:schemeClr>
                    </a:solidFill>
                  </a:ln>
                  <a:effectLst/>
                </c:spPr>
                <c:invertIfNegative val="0"/>
                <c:dLbls>
                  <c:dLbl>
                    <c:idx val="9"/>
                    <c:showLegendKey val="0"/>
                    <c:showVal val="1"/>
                    <c:showCatName val="0"/>
                    <c:showSerName val="0"/>
                    <c:showPercent val="0"/>
                    <c:showBubbleSize val="0"/>
                    <c:extLst>
                      <c:ext uri="{CE6537A1-D6FC-4f65-9D91-7224C49458BB}"/>
                      <c:ext xmlns:c16="http://schemas.microsoft.com/office/drawing/2014/chart" uri="{C3380CC4-5D6E-409C-BE32-E72D297353CC}">
                        <c16:uniqueId val="{00000007-95FD-483B-AFDB-3F69D9343455}"/>
                      </c:ext>
                    </c:extLst>
                  </c:dLbl>
                  <c:dLbl>
                    <c:idx val="10"/>
                    <c:showLegendKey val="0"/>
                    <c:showVal val="1"/>
                    <c:showCatName val="0"/>
                    <c:showSerName val="0"/>
                    <c:showPercent val="0"/>
                    <c:showBubbleSize val="0"/>
                    <c:extLst>
                      <c:ext uri="{CE6537A1-D6FC-4f65-9D91-7224C49458BB}"/>
                      <c:ext xmlns:c16="http://schemas.microsoft.com/office/drawing/2014/chart" uri="{C3380CC4-5D6E-409C-BE32-E72D297353CC}">
                        <c16:uniqueId val="{00000006-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'נתונים ג''-10'!$B$1:$L$1</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c:ext uri="{02D57815-91ED-43cb-92C2-25804820EDAC}">
                        <c15:formulaRef>
                          <c15:sqref>'נתונים ג''-10'!$B$5:$L$5</c15:sqref>
                        </c15:formulaRef>
                      </c:ext>
                    </c:extLst>
                    <c:numCache>
                      <c:formatCode>General</c:formatCode>
                      <c:ptCount val="11"/>
                    </c:numCache>
                  </c:numRef>
                </c:val>
                <c:extLst>
                  <c:ext xmlns:c16="http://schemas.microsoft.com/office/drawing/2014/chart" uri="{C3380CC4-5D6E-409C-BE32-E72D297353CC}">
                    <c16:uniqueId val="{00000001-95FD-483B-AFDB-3F69D9343455}"/>
                  </c:ext>
                </c:extLst>
              </c15:ser>
            </c15:filteredBarSeries>
          </c:ext>
        </c:extLst>
      </c:bar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58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valAx>
        <c:axId val="660312768"/>
        <c:scaling>
          <c:orientation val="minMax"/>
          <c:min val="-5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dispUnits>
          <c:builtInUnit val="thousands"/>
        </c:dispUnits>
      </c:valAx>
      <c:spPr>
        <a:noFill/>
        <a:ln>
          <a:noFill/>
        </a:ln>
        <a:effectLst/>
      </c:spPr>
    </c:plotArea>
    <c:legend>
      <c:legendPos val="b"/>
      <c:layout>
        <c:manualLayout>
          <c:xMode val="edge"/>
          <c:yMode val="edge"/>
          <c:x val="3.2355584379487649E-2"/>
          <c:y val="2.5357659689191368E-2"/>
          <c:w val="0.64793903738361047"/>
          <c:h val="0.380603458658597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solidFill>
        <a:schemeClr val="tx2">
          <a:lumMod val="40000"/>
          <a:lumOff val="60000"/>
        </a:schemeClr>
      </a:solid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8.1949999999999995E-2"/>
          <c:w val="0.89191750000000003"/>
          <c:h val="0.74032790421745232"/>
        </c:manualLayout>
      </c:layout>
      <c:lineChart>
        <c:grouping val="standard"/>
        <c:varyColors val="0"/>
        <c:ser>
          <c:idx val="3"/>
          <c:order val="0"/>
          <c:tx>
            <c:strRef>
              <c:f>'נתונים ג''-10'!$A$3</c:f>
              <c:strCache>
                <c:ptCount val="1"/>
                <c:pt idx="0">
                  <c:v>הון מניות</c:v>
                </c:pt>
              </c:strCache>
            </c:strRef>
          </c:tx>
          <c:spPr>
            <a:ln w="28575" cap="rnd">
              <a:solidFill>
                <a:srgbClr val="8BCED6"/>
              </a:solidFill>
              <a:round/>
            </a:ln>
            <a:effectLst/>
          </c:spPr>
          <c:marker>
            <c:symbol val="none"/>
          </c:marker>
          <c:dLbls>
            <c:dLbl>
              <c:idx val="9"/>
              <c:layout>
                <c:manualLayout>
                  <c:x val="-5.098747703092911E-2"/>
                  <c:y val="3.52981068726618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87D-4B3D-B253-53CE5F878705}"/>
                </c:ext>
              </c:extLst>
            </c:dLbl>
            <c:dLbl>
              <c:idx val="10"/>
              <c:layout>
                <c:manualLayout>
                  <c:x val="-7.8442272355275545E-3"/>
                  <c:y val="-4.7064142496882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63C-4D49-B2C7-7EA9B101135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ג''-10'!$B$3:$L$3</c:f>
              <c:numCache>
                <c:formatCode>#,##0</c:formatCode>
                <c:ptCount val="11"/>
                <c:pt idx="0">
                  <c:v>56166.195</c:v>
                </c:pt>
                <c:pt idx="1">
                  <c:v>60415.364000000001</c:v>
                </c:pt>
                <c:pt idx="2">
                  <c:v>60600.101000000002</c:v>
                </c:pt>
                <c:pt idx="3">
                  <c:v>61779.330999999998</c:v>
                </c:pt>
                <c:pt idx="4">
                  <c:v>78224.236000000004</c:v>
                </c:pt>
                <c:pt idx="5">
                  <c:v>77649.356</c:v>
                </c:pt>
                <c:pt idx="6">
                  <c:v>99678.210999999996</c:v>
                </c:pt>
                <c:pt idx="7">
                  <c:v>139927.948</c:v>
                </c:pt>
                <c:pt idx="8">
                  <c:v>174341.685</c:v>
                </c:pt>
                <c:pt idx="9">
                  <c:v>124566.14</c:v>
                </c:pt>
                <c:pt idx="10">
                  <c:v>142754.88</c:v>
                </c:pt>
              </c:numCache>
            </c:numRef>
          </c:val>
          <c:smooth val="0"/>
          <c:extLst>
            <c:ext xmlns:c16="http://schemas.microsoft.com/office/drawing/2014/chart" uri="{C3380CC4-5D6E-409C-BE32-E72D297353CC}">
              <c16:uniqueId val="{00000005-087D-4B3D-B253-53CE5F878705}"/>
            </c:ext>
          </c:extLst>
        </c:ser>
        <c:ser>
          <c:idx val="0"/>
          <c:order val="1"/>
          <c:tx>
            <c:strRef>
              <c:f>'נתונים ג''-10'!$A$4</c:f>
              <c:strCache>
                <c:ptCount val="1"/>
                <c:pt idx="0">
                  <c:v>אג"ח סחירות</c:v>
                </c:pt>
              </c:strCache>
            </c:strRef>
          </c:tx>
          <c:spPr>
            <a:ln w="28575" cap="rnd">
              <a:solidFill>
                <a:srgbClr val="177990"/>
              </a:solidFill>
              <a:round/>
            </a:ln>
            <a:effectLst/>
          </c:spPr>
          <c:marker>
            <c:symbol val="none"/>
          </c:marker>
          <c:dLbls>
            <c:dLbl>
              <c:idx val="9"/>
              <c:layout>
                <c:manualLayout>
                  <c:x val="-5.8831704266456807E-2"/>
                  <c:y val="4.1181124684772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63C-4D49-B2C7-7EA9B1011352}"/>
                </c:ext>
              </c:extLst>
            </c:dLbl>
            <c:dLbl>
              <c:idx val="10"/>
              <c:layout>
                <c:manualLayout>
                  <c:x val="-2.3532681706582667E-2"/>
                  <c:y val="7.05962137453237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63C-4D49-B2C7-7EA9B101135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ג''-10'!$B$4:$L$4</c:f>
              <c:numCache>
                <c:formatCode>#,##0</c:formatCode>
                <c:ptCount val="11"/>
                <c:pt idx="0">
                  <c:v>39353.472999999998</c:v>
                </c:pt>
                <c:pt idx="1">
                  <c:v>45757.894</c:v>
                </c:pt>
                <c:pt idx="2">
                  <c:v>53480.796000000002</c:v>
                </c:pt>
                <c:pt idx="3">
                  <c:v>57368.678999999996</c:v>
                </c:pt>
                <c:pt idx="4">
                  <c:v>64765.974000000002</c:v>
                </c:pt>
                <c:pt idx="5">
                  <c:v>64054.856</c:v>
                </c:pt>
                <c:pt idx="6">
                  <c:v>71567.221000000005</c:v>
                </c:pt>
                <c:pt idx="7">
                  <c:v>77887.751000000004</c:v>
                </c:pt>
                <c:pt idx="8">
                  <c:v>79669.047999999995</c:v>
                </c:pt>
                <c:pt idx="9">
                  <c:v>78158.456999999995</c:v>
                </c:pt>
                <c:pt idx="10">
                  <c:v>95795.164999999994</c:v>
                </c:pt>
              </c:numCache>
            </c:numRef>
          </c:val>
          <c:smooth val="0"/>
          <c:extLst>
            <c:ext xmlns:c16="http://schemas.microsoft.com/office/drawing/2014/chart" uri="{C3380CC4-5D6E-409C-BE32-E72D297353CC}">
              <c16:uniqueId val="{00000006-087D-4B3D-B253-53CE5F878705}"/>
            </c:ext>
          </c:extLst>
        </c:ser>
        <c:dLbls>
          <c:showLegendKey val="0"/>
          <c:showVal val="0"/>
          <c:showCatName val="0"/>
          <c:showSerName val="0"/>
          <c:showPercent val="0"/>
          <c:showBubbleSize val="0"/>
        </c:dLbls>
        <c:smooth val="0"/>
        <c:axId val="660314408"/>
        <c:axId val="660312768"/>
        <c:extLst/>
      </c:lineChart>
      <c:catAx>
        <c:axId val="660314408"/>
        <c:scaling>
          <c:orientation val="minMax"/>
        </c:scaling>
        <c:delete val="0"/>
        <c:axPos val="b"/>
        <c:numFmt formatCode="General" sourceLinked="1"/>
        <c:majorTickMark val="none"/>
        <c:minorTickMark val="none"/>
        <c:tickLblPos val="nextTo"/>
        <c:spPr>
          <a:noFill/>
          <a:ln w="9525" cap="flat" cmpd="sng" algn="ctr">
            <a:noFill/>
            <a:round/>
          </a:ln>
          <a:effectLst/>
        </c:spPr>
        <c:txPr>
          <a:bodyPr rot="-258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majorUnit val="40000"/>
        <c:dispUnits>
          <c:builtInUnit val="thousands"/>
        </c:dispUnits>
      </c:valAx>
      <c:spPr>
        <a:noFill/>
        <a:ln>
          <a:noFill/>
        </a:ln>
        <a:effectLst/>
      </c:spPr>
    </c:plotArea>
    <c:legend>
      <c:legendPos val="b"/>
      <c:layout>
        <c:manualLayout>
          <c:xMode val="edge"/>
          <c:yMode val="edge"/>
          <c:x val="0.19203309456992299"/>
          <c:y val="4.903179806446565E-2"/>
          <c:w val="0.62015657571686666"/>
          <c:h val="0.1152932522248924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he-IL" sz="1100"/>
              <a:t>מניות</a:t>
            </a:r>
            <a:endParaRPr lang="en-US" sz="1100"/>
          </a:p>
        </c:rich>
      </c:tx>
      <c:layout>
        <c:manualLayout>
          <c:xMode val="edge"/>
          <c:yMode val="edge"/>
          <c:x val="0.50113444038114607"/>
          <c:y val="0.21830517875329319"/>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406451994956267"/>
          <c:y val="0.21059215294235534"/>
          <c:w val="0.87153304659644215"/>
          <c:h val="0.57820608721386813"/>
        </c:manualLayout>
      </c:layout>
      <c:barChart>
        <c:barDir val="col"/>
        <c:grouping val="stacked"/>
        <c:varyColors val="0"/>
        <c:ser>
          <c:idx val="0"/>
          <c:order val="0"/>
          <c:tx>
            <c:strRef>
              <c:f>'נתונים ג''-11'!$A$2</c:f>
              <c:strCache>
                <c:ptCount val="1"/>
                <c:pt idx="0">
                  <c:v>המגזר העסקי</c:v>
                </c:pt>
              </c:strCache>
            </c:strRef>
          </c:tx>
          <c:spPr>
            <a:solidFill>
              <a:srgbClr val="59BFCB"/>
            </a:solidFill>
            <a:ln>
              <a:noFill/>
            </a:ln>
            <a:effectLst/>
          </c:spPr>
          <c:invertIfNegative val="0"/>
          <c:cat>
            <c:strRef>
              <c:f>'נתונים ג''-11'!$C$1:$L$1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ג''-11'!$C$2:$L$2</c:f>
              <c:numCache>
                <c:formatCode>#,##0</c:formatCode>
                <c:ptCount val="10"/>
                <c:pt idx="0">
                  <c:v>260.995</c:v>
                </c:pt>
                <c:pt idx="1">
                  <c:v>-342.91500000000002</c:v>
                </c:pt>
                <c:pt idx="2">
                  <c:v>87.816000000000003</c:v>
                </c:pt>
                <c:pt idx="3">
                  <c:v>372.54399999999998</c:v>
                </c:pt>
                <c:pt idx="4">
                  <c:v>-706.31899999999996</c:v>
                </c:pt>
                <c:pt idx="5">
                  <c:v>-60.799000000000007</c:v>
                </c:pt>
                <c:pt idx="6">
                  <c:v>1203.751</c:v>
                </c:pt>
                <c:pt idx="7">
                  <c:v>2255.69</c:v>
                </c:pt>
                <c:pt idx="8">
                  <c:v>52.652000000000001</c:v>
                </c:pt>
                <c:pt idx="9">
                  <c:v>-1166.8129999999999</c:v>
                </c:pt>
              </c:numCache>
            </c:numRef>
          </c:val>
          <c:extLst>
            <c:ext xmlns:c16="http://schemas.microsoft.com/office/drawing/2014/chart" uri="{C3380CC4-5D6E-409C-BE32-E72D297353CC}">
              <c16:uniqueId val="{00000000-276B-43E7-A76D-7EC00B97DAA9}"/>
            </c:ext>
          </c:extLst>
        </c:ser>
        <c:ser>
          <c:idx val="1"/>
          <c:order val="1"/>
          <c:tx>
            <c:strRef>
              <c:f>'נתונים ג''-11'!$A$3</c:f>
              <c:strCache>
                <c:ptCount val="1"/>
                <c:pt idx="0">
                  <c:v>הגופים המוסדיים</c:v>
                </c:pt>
              </c:strCache>
            </c:strRef>
          </c:tx>
          <c:spPr>
            <a:solidFill>
              <a:srgbClr val="177990"/>
            </a:solidFill>
            <a:ln>
              <a:noFill/>
            </a:ln>
            <a:effectLst/>
          </c:spPr>
          <c:invertIfNegative val="0"/>
          <c:cat>
            <c:strRef>
              <c:f>'נתונים ג''-11'!$C$1:$L$1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ג''-11'!$C$3:$L$3</c:f>
              <c:numCache>
                <c:formatCode>#,##0</c:formatCode>
                <c:ptCount val="10"/>
                <c:pt idx="0">
                  <c:v>520.197</c:v>
                </c:pt>
                <c:pt idx="1">
                  <c:v>132.744</c:v>
                </c:pt>
                <c:pt idx="2">
                  <c:v>-256.62900000000002</c:v>
                </c:pt>
                <c:pt idx="3">
                  <c:v>719.65800000000002</c:v>
                </c:pt>
                <c:pt idx="4">
                  <c:v>6214.7359999999999</c:v>
                </c:pt>
                <c:pt idx="5">
                  <c:v>2035.8019999999999</c:v>
                </c:pt>
                <c:pt idx="6">
                  <c:v>10104.875</c:v>
                </c:pt>
                <c:pt idx="7">
                  <c:v>6404.19</c:v>
                </c:pt>
                <c:pt idx="8">
                  <c:v>-5842.1289999999999</c:v>
                </c:pt>
                <c:pt idx="9">
                  <c:v>-2110.1529999999998</c:v>
                </c:pt>
              </c:numCache>
            </c:numRef>
          </c:val>
          <c:extLst>
            <c:ext xmlns:c16="http://schemas.microsoft.com/office/drawing/2014/chart" uri="{C3380CC4-5D6E-409C-BE32-E72D297353CC}">
              <c16:uniqueId val="{00000003-276B-43E7-A76D-7EC00B97DAA9}"/>
            </c:ext>
          </c:extLst>
        </c:ser>
        <c:ser>
          <c:idx val="2"/>
          <c:order val="2"/>
          <c:tx>
            <c:strRef>
              <c:f>'נתונים ג''-11'!$A$4</c:f>
              <c:strCache>
                <c:ptCount val="1"/>
                <c:pt idx="0">
                  <c:v>משקי הבית</c:v>
                </c:pt>
              </c:strCache>
            </c:strRef>
          </c:tx>
          <c:spPr>
            <a:solidFill>
              <a:srgbClr val="788B8D"/>
            </a:solidFill>
            <a:ln>
              <a:noFill/>
            </a:ln>
            <a:effectLst/>
          </c:spPr>
          <c:invertIfNegative val="0"/>
          <c:cat>
            <c:strRef>
              <c:f>'נתונים ג''-11'!$C$1:$L$1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ג''-11'!$C$4:$L$4</c:f>
              <c:numCache>
                <c:formatCode>#,##0</c:formatCode>
                <c:ptCount val="10"/>
                <c:pt idx="0">
                  <c:v>2258</c:v>
                </c:pt>
                <c:pt idx="1">
                  <c:v>1719</c:v>
                </c:pt>
                <c:pt idx="2">
                  <c:v>-593</c:v>
                </c:pt>
                <c:pt idx="3">
                  <c:v>-1244</c:v>
                </c:pt>
                <c:pt idx="4">
                  <c:v>1486</c:v>
                </c:pt>
                <c:pt idx="5">
                  <c:v>937</c:v>
                </c:pt>
                <c:pt idx="6">
                  <c:v>4259.4890000000005</c:v>
                </c:pt>
                <c:pt idx="7">
                  <c:v>5666.2990000000009</c:v>
                </c:pt>
                <c:pt idx="8">
                  <c:v>-378.33100000000002</c:v>
                </c:pt>
                <c:pt idx="9">
                  <c:v>832.274</c:v>
                </c:pt>
              </c:numCache>
            </c:numRef>
          </c:val>
          <c:extLst>
            <c:ext xmlns:c16="http://schemas.microsoft.com/office/drawing/2014/chart" uri="{C3380CC4-5D6E-409C-BE32-E72D297353CC}">
              <c16:uniqueId val="{00000004-276B-43E7-A76D-7EC00B97DAA9}"/>
            </c:ext>
          </c:extLst>
        </c:ser>
        <c:ser>
          <c:idx val="3"/>
          <c:order val="3"/>
          <c:tx>
            <c:strRef>
              <c:f>'נתונים ג''-11'!$A$5</c:f>
              <c:strCache>
                <c:ptCount val="1"/>
                <c:pt idx="0">
                  <c:v>בנקים</c:v>
                </c:pt>
              </c:strCache>
            </c:strRef>
          </c:tx>
          <c:spPr>
            <a:solidFill>
              <a:schemeClr val="accent6">
                <a:lumMod val="60000"/>
                <a:lumOff val="40000"/>
              </a:schemeClr>
            </a:solidFill>
            <a:ln>
              <a:solidFill>
                <a:schemeClr val="accent6">
                  <a:lumMod val="60000"/>
                  <a:lumOff val="40000"/>
                </a:schemeClr>
              </a:solidFill>
            </a:ln>
            <a:effectLst/>
          </c:spPr>
          <c:invertIfNegative val="0"/>
          <c:cat>
            <c:strRef>
              <c:f>'נתונים ג''-11'!$C$1:$L$1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ג''-11'!$C$5:$L$5</c:f>
              <c:numCache>
                <c:formatCode>#,##0</c:formatCode>
                <c:ptCount val="10"/>
                <c:pt idx="0">
                  <c:v>14.621999999999844</c:v>
                </c:pt>
                <c:pt idx="1">
                  <c:v>12.940000000000055</c:v>
                </c:pt>
                <c:pt idx="2">
                  <c:v>7.95799999999997</c:v>
                </c:pt>
                <c:pt idx="3">
                  <c:v>-11.695999999999913</c:v>
                </c:pt>
                <c:pt idx="4">
                  <c:v>8.0180000000009386</c:v>
                </c:pt>
                <c:pt idx="5">
                  <c:v>3.7309999999999945</c:v>
                </c:pt>
                <c:pt idx="6">
                  <c:v>63.82799999999861</c:v>
                </c:pt>
                <c:pt idx="7">
                  <c:v>-149.23200000000088</c:v>
                </c:pt>
                <c:pt idx="8">
                  <c:v>239.96699999999953</c:v>
                </c:pt>
                <c:pt idx="9">
                  <c:v>62.411999999999466</c:v>
                </c:pt>
              </c:numCache>
            </c:numRef>
          </c:val>
          <c:extLst>
            <c:ext xmlns:c16="http://schemas.microsoft.com/office/drawing/2014/chart" uri="{C3380CC4-5D6E-409C-BE32-E72D297353CC}">
              <c16:uniqueId val="{00000005-276B-43E7-A76D-7EC00B97DAA9}"/>
            </c:ext>
          </c:extLst>
        </c:ser>
        <c:dLbls>
          <c:showLegendKey val="0"/>
          <c:showVal val="0"/>
          <c:showCatName val="0"/>
          <c:showSerName val="0"/>
          <c:showPercent val="0"/>
          <c:showBubbleSize val="0"/>
        </c:dLbls>
        <c:gapWidth val="150"/>
        <c:overlap val="100"/>
        <c:axId val="1046140336"/>
        <c:axId val="1046140664"/>
      </c:barChart>
      <c:lineChart>
        <c:grouping val="standard"/>
        <c:varyColors val="0"/>
        <c:ser>
          <c:idx val="4"/>
          <c:order val="4"/>
          <c:tx>
            <c:strRef>
              <c:f>'נתונים ג''-11'!$A$6</c:f>
              <c:strCache>
                <c:ptCount val="1"/>
                <c:pt idx="0">
                  <c:v>סך השקעות במניות  </c:v>
                </c:pt>
              </c:strCache>
            </c:strRef>
          </c:tx>
          <c:spPr>
            <a:ln w="22225" cap="rnd">
              <a:solidFill>
                <a:srgbClr val="3B6B8B"/>
              </a:solidFill>
              <a:round/>
            </a:ln>
            <a:effectLst/>
          </c:spPr>
          <c:marker>
            <c:symbol val="circle"/>
            <c:size val="5"/>
            <c:spPr>
              <a:noFill/>
              <a:ln w="9525">
                <a:noFill/>
              </a:ln>
              <a:effectLst/>
            </c:spPr>
          </c:marker>
          <c:cat>
            <c:strRef>
              <c:f>'נתונים ג''-11'!$C$1:$L$1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ג''-11'!$C$6:$L$6</c:f>
              <c:numCache>
                <c:formatCode>#,##0</c:formatCode>
                <c:ptCount val="10"/>
                <c:pt idx="0">
                  <c:v>3053.8139999999999</c:v>
                </c:pt>
                <c:pt idx="1">
                  <c:v>1521.769</c:v>
                </c:pt>
                <c:pt idx="2">
                  <c:v>-753.85500000000002</c:v>
                </c:pt>
                <c:pt idx="3">
                  <c:v>-163.494</c:v>
                </c:pt>
                <c:pt idx="4">
                  <c:v>7002.4350000000004</c:v>
                </c:pt>
                <c:pt idx="5">
                  <c:v>2915.7339999999999</c:v>
                </c:pt>
                <c:pt idx="6">
                  <c:v>15631.942999999999</c:v>
                </c:pt>
                <c:pt idx="7">
                  <c:v>14176.947</c:v>
                </c:pt>
                <c:pt idx="8">
                  <c:v>-5927.8410000000003</c:v>
                </c:pt>
                <c:pt idx="9">
                  <c:v>-2382.2800000000002</c:v>
                </c:pt>
              </c:numCache>
            </c:numRef>
          </c:val>
          <c:smooth val="0"/>
          <c:extLst>
            <c:ext xmlns:c16="http://schemas.microsoft.com/office/drawing/2014/chart" uri="{C3380CC4-5D6E-409C-BE32-E72D297353CC}">
              <c16:uniqueId val="{00000006-276B-43E7-A76D-7EC00B97DAA9}"/>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426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46140664"/>
        <c:crosses val="autoZero"/>
        <c:auto val="1"/>
        <c:lblAlgn val="ctr"/>
        <c:lblOffset val="100"/>
        <c:noMultiLvlLbl val="0"/>
      </c:catAx>
      <c:valAx>
        <c:axId val="1046140664"/>
        <c:scaling>
          <c:orientation val="minMax"/>
          <c:max val="20000"/>
          <c:min val="-1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6140336"/>
        <c:crosses val="autoZero"/>
        <c:crossBetween val="between"/>
        <c:majorUnit val="10000"/>
        <c:dispUnits>
          <c:builtInUnit val="thousands"/>
        </c:dispUnits>
      </c:valAx>
      <c:spPr>
        <a:noFill/>
        <a:ln>
          <a:solidFill>
            <a:schemeClr val="bg1">
              <a:lumMod val="65000"/>
            </a:schemeClr>
          </a:solid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he-IL" sz="1100"/>
              <a:t>אגרות חוב</a:t>
            </a:r>
            <a:endParaRPr lang="en-US" sz="1100"/>
          </a:p>
        </c:rich>
      </c:tx>
      <c:layout>
        <c:manualLayout>
          <c:xMode val="edge"/>
          <c:yMode val="edge"/>
          <c:x val="0.42756564540702241"/>
          <c:y val="0.21747440517138347"/>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54968802689559"/>
          <c:y val="0.22301944444444444"/>
          <c:w val="0.84774054079217454"/>
          <c:h val="0.5671773148148147"/>
        </c:manualLayout>
      </c:layout>
      <c:barChart>
        <c:barDir val="col"/>
        <c:grouping val="stacked"/>
        <c:varyColors val="0"/>
        <c:ser>
          <c:idx val="0"/>
          <c:order val="0"/>
          <c:tx>
            <c:strRef>
              <c:f>'נתונים ג''-11'!$A$11</c:f>
              <c:strCache>
                <c:ptCount val="1"/>
                <c:pt idx="0">
                  <c:v>המגזר העסקי</c:v>
                </c:pt>
              </c:strCache>
            </c:strRef>
          </c:tx>
          <c:spPr>
            <a:solidFill>
              <a:srgbClr val="59BFCB"/>
            </a:solidFill>
            <a:ln>
              <a:noFill/>
            </a:ln>
            <a:effectLst/>
          </c:spPr>
          <c:invertIfNegative val="0"/>
          <c:cat>
            <c:strRef>
              <c:extLst>
                <c:ext xmlns:c15="http://schemas.microsoft.com/office/drawing/2012/chart" uri="{02D57815-91ED-43cb-92C2-25804820EDAC}">
                  <c15:fullRef>
                    <c15:sqref>'נתונים ג''-11'!$B$10:$L$10</c15:sqref>
                  </c15:fullRef>
                </c:ext>
              </c:extLst>
              <c:f>'נתונים ג''-11'!$C$10:$L$10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ג''-11'!$B$11:$L$11</c15:sqref>
                  </c15:fullRef>
                </c:ext>
              </c:extLst>
              <c:f>'נתונים ג''-11'!$C$11:$L$11</c:f>
              <c:numCache>
                <c:formatCode>#,##0</c:formatCode>
                <c:ptCount val="10"/>
                <c:pt idx="0">
                  <c:v>-324.96999999999997</c:v>
                </c:pt>
                <c:pt idx="1">
                  <c:v>1001.975</c:v>
                </c:pt>
                <c:pt idx="2">
                  <c:v>-326.51400000000001</c:v>
                </c:pt>
                <c:pt idx="3">
                  <c:v>-131.74600000000001</c:v>
                </c:pt>
                <c:pt idx="4">
                  <c:v>-1388.288</c:v>
                </c:pt>
                <c:pt idx="5">
                  <c:v>-1100.77</c:v>
                </c:pt>
                <c:pt idx="6">
                  <c:v>1420.4839999999999</c:v>
                </c:pt>
                <c:pt idx="7">
                  <c:v>-1014.7220000000001</c:v>
                </c:pt>
                <c:pt idx="8">
                  <c:v>2702.0730000000003</c:v>
                </c:pt>
                <c:pt idx="9">
                  <c:v>1814.739</c:v>
                </c:pt>
              </c:numCache>
            </c:numRef>
          </c:val>
          <c:extLst>
            <c:ext xmlns:c16="http://schemas.microsoft.com/office/drawing/2014/chart" uri="{C3380CC4-5D6E-409C-BE32-E72D297353CC}">
              <c16:uniqueId val="{00000001-6093-4A63-82A9-BCEA4B6D8795}"/>
            </c:ext>
          </c:extLst>
        </c:ser>
        <c:ser>
          <c:idx val="1"/>
          <c:order val="1"/>
          <c:tx>
            <c:strRef>
              <c:f>'נתונים ג''-11'!$A$12</c:f>
              <c:strCache>
                <c:ptCount val="1"/>
                <c:pt idx="0">
                  <c:v>הגופים המוסדיים</c:v>
                </c:pt>
              </c:strCache>
            </c:strRef>
          </c:tx>
          <c:spPr>
            <a:solidFill>
              <a:srgbClr val="177990"/>
            </a:solidFill>
            <a:ln>
              <a:noFill/>
            </a:ln>
            <a:effectLst/>
          </c:spPr>
          <c:invertIfNegative val="0"/>
          <c:cat>
            <c:strRef>
              <c:extLst>
                <c:ext xmlns:c15="http://schemas.microsoft.com/office/drawing/2012/chart" uri="{02D57815-91ED-43cb-92C2-25804820EDAC}">
                  <c15:fullRef>
                    <c15:sqref>'נתונים ג''-11'!$B$10:$L$10</c15:sqref>
                  </c15:fullRef>
                </c:ext>
              </c:extLst>
              <c:f>'נתונים ג''-11'!$C$10:$L$10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ג''-11'!$B$12:$L$12</c15:sqref>
                  </c15:fullRef>
                </c:ext>
              </c:extLst>
              <c:f>'נתונים ג''-11'!$C$12:$L$12</c:f>
              <c:numCache>
                <c:formatCode>#,##0</c:formatCode>
                <c:ptCount val="10"/>
                <c:pt idx="0">
                  <c:v>2809.46</c:v>
                </c:pt>
                <c:pt idx="1">
                  <c:v>2455.3960000000002</c:v>
                </c:pt>
                <c:pt idx="2">
                  <c:v>732.97199999999998</c:v>
                </c:pt>
                <c:pt idx="3">
                  <c:v>-799.77499999999998</c:v>
                </c:pt>
                <c:pt idx="4">
                  <c:v>1467.105</c:v>
                </c:pt>
                <c:pt idx="5">
                  <c:v>406.96100000000001</c:v>
                </c:pt>
                <c:pt idx="6">
                  <c:v>637.39300000000003</c:v>
                </c:pt>
                <c:pt idx="7">
                  <c:v>-2225.9780000000001</c:v>
                </c:pt>
                <c:pt idx="8">
                  <c:v>459.51499999999999</c:v>
                </c:pt>
                <c:pt idx="9">
                  <c:v>2579.7950000000001</c:v>
                </c:pt>
              </c:numCache>
            </c:numRef>
          </c:val>
          <c:extLst>
            <c:ext xmlns:c16="http://schemas.microsoft.com/office/drawing/2014/chart" uri="{C3380CC4-5D6E-409C-BE32-E72D297353CC}">
              <c16:uniqueId val="{00000003-6093-4A63-82A9-BCEA4B6D8795}"/>
            </c:ext>
          </c:extLst>
        </c:ser>
        <c:ser>
          <c:idx val="2"/>
          <c:order val="2"/>
          <c:tx>
            <c:strRef>
              <c:f>'נתונים ג''-11'!$A$13</c:f>
              <c:strCache>
                <c:ptCount val="1"/>
                <c:pt idx="0">
                  <c:v>משקי הבית</c:v>
                </c:pt>
              </c:strCache>
            </c:strRef>
          </c:tx>
          <c:spPr>
            <a:solidFill>
              <a:srgbClr val="788B8D"/>
            </a:solidFill>
            <a:ln>
              <a:noFill/>
            </a:ln>
            <a:effectLst/>
          </c:spPr>
          <c:invertIfNegative val="0"/>
          <c:cat>
            <c:strRef>
              <c:extLst>
                <c:ext xmlns:c15="http://schemas.microsoft.com/office/drawing/2012/chart" uri="{02D57815-91ED-43cb-92C2-25804820EDAC}">
                  <c15:fullRef>
                    <c15:sqref>'נתונים ג''-11'!$B$10:$L$10</c15:sqref>
                  </c15:fullRef>
                </c:ext>
              </c:extLst>
              <c:f>'נתונים ג''-11'!$C$10:$L$10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ג''-11'!$B$13:$L$13</c15:sqref>
                  </c15:fullRef>
                </c:ext>
              </c:extLst>
              <c:f>'נתונים ג''-11'!$C$13:$L$13</c:f>
              <c:numCache>
                <c:formatCode>#,##0</c:formatCode>
                <c:ptCount val="10"/>
                <c:pt idx="0">
                  <c:v>3098.5699999999997</c:v>
                </c:pt>
                <c:pt idx="1">
                  <c:v>924.58500000000004</c:v>
                </c:pt>
                <c:pt idx="2">
                  <c:v>1020.1669999999999</c:v>
                </c:pt>
                <c:pt idx="3">
                  <c:v>3068.0210000000002</c:v>
                </c:pt>
                <c:pt idx="4">
                  <c:v>1690.694</c:v>
                </c:pt>
                <c:pt idx="5">
                  <c:v>1255.252</c:v>
                </c:pt>
                <c:pt idx="6">
                  <c:v>-2920.7459999999996</c:v>
                </c:pt>
                <c:pt idx="7">
                  <c:v>-2311.8960000000002</c:v>
                </c:pt>
                <c:pt idx="8">
                  <c:v>286.27999999999997</c:v>
                </c:pt>
                <c:pt idx="9">
                  <c:v>2923.558</c:v>
                </c:pt>
              </c:numCache>
            </c:numRef>
          </c:val>
          <c:extLst>
            <c:ext xmlns:c16="http://schemas.microsoft.com/office/drawing/2014/chart" uri="{C3380CC4-5D6E-409C-BE32-E72D297353CC}">
              <c16:uniqueId val="{00000005-6093-4A63-82A9-BCEA4B6D8795}"/>
            </c:ext>
          </c:extLst>
        </c:ser>
        <c:ser>
          <c:idx val="3"/>
          <c:order val="3"/>
          <c:tx>
            <c:strRef>
              <c:f>'נתונים ג''-11'!$A$14</c:f>
              <c:strCache>
                <c:ptCount val="1"/>
                <c:pt idx="0">
                  <c:v>בנקים</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'נתונים ג''-11'!$B$10:$L$10</c15:sqref>
                  </c15:fullRef>
                </c:ext>
              </c:extLst>
              <c:f>'נתונים ג''-11'!$C$10:$L$10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ג''-11'!$B$14:$L$14</c15:sqref>
                  </c15:fullRef>
                </c:ext>
              </c:extLst>
              <c:f>'נתונים ג''-11'!$C$14:$L$14</c:f>
              <c:numCache>
                <c:formatCode>#,##0</c:formatCode>
                <c:ptCount val="10"/>
                <c:pt idx="0">
                  <c:v>1674.7020000000002</c:v>
                </c:pt>
                <c:pt idx="1">
                  <c:v>3922.1839999999984</c:v>
                </c:pt>
                <c:pt idx="2">
                  <c:v>941.86600000000021</c:v>
                </c:pt>
                <c:pt idx="3">
                  <c:v>2359.4629999999993</c:v>
                </c:pt>
                <c:pt idx="4">
                  <c:v>-1590.328</c:v>
                </c:pt>
                <c:pt idx="5">
                  <c:v>2962.1169999999997</c:v>
                </c:pt>
                <c:pt idx="6">
                  <c:v>388.98799999999983</c:v>
                </c:pt>
                <c:pt idx="7">
                  <c:v>6884.8379999999997</c:v>
                </c:pt>
                <c:pt idx="8">
                  <c:v>772.14300000000026</c:v>
                </c:pt>
                <c:pt idx="9">
                  <c:v>5158.29</c:v>
                </c:pt>
              </c:numCache>
            </c:numRef>
          </c:val>
          <c:extLst>
            <c:ext xmlns:c16="http://schemas.microsoft.com/office/drawing/2014/chart" uri="{C3380CC4-5D6E-409C-BE32-E72D297353CC}">
              <c16:uniqueId val="{00000007-6093-4A63-82A9-BCEA4B6D8795}"/>
            </c:ext>
          </c:extLst>
        </c:ser>
        <c:dLbls>
          <c:showLegendKey val="0"/>
          <c:showVal val="0"/>
          <c:showCatName val="0"/>
          <c:showSerName val="0"/>
          <c:showPercent val="0"/>
          <c:showBubbleSize val="0"/>
        </c:dLbls>
        <c:gapWidth val="150"/>
        <c:overlap val="100"/>
        <c:axId val="1046140336"/>
        <c:axId val="1046140664"/>
      </c:barChart>
      <c:lineChart>
        <c:grouping val="standard"/>
        <c:varyColors val="0"/>
        <c:ser>
          <c:idx val="4"/>
          <c:order val="4"/>
          <c:tx>
            <c:strRef>
              <c:f>'נתונים ג''-11'!$A$15</c:f>
              <c:strCache>
                <c:ptCount val="1"/>
                <c:pt idx="0">
                  <c:v>סך השקעות באג"ח </c:v>
                </c:pt>
              </c:strCache>
            </c:strRef>
          </c:tx>
          <c:spPr>
            <a:ln w="22225" cap="rnd">
              <a:solidFill>
                <a:srgbClr val="397764"/>
              </a:solidFill>
              <a:round/>
            </a:ln>
            <a:effectLst/>
          </c:spPr>
          <c:marker>
            <c:symbol val="circle"/>
            <c:size val="5"/>
            <c:spPr>
              <a:noFill/>
              <a:ln w="9525">
                <a:noFill/>
              </a:ln>
              <a:effectLst/>
            </c:spPr>
          </c:marker>
          <c:cat>
            <c:strRef>
              <c:extLst>
                <c:ext xmlns:c15="http://schemas.microsoft.com/office/drawing/2012/chart" uri="{02D57815-91ED-43cb-92C2-25804820EDAC}">
                  <c15:fullRef>
                    <c15:sqref>'נתונים ג''-11'!$B$10:$L$10</c15:sqref>
                  </c15:fullRef>
                </c:ext>
              </c:extLst>
              <c:f>'נתונים ג''-11'!$C$10:$L$10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ג''-11'!$B$15:$L$15</c15:sqref>
                  </c15:fullRef>
                </c:ext>
              </c:extLst>
              <c:f>'נתונים ג''-11'!$C$15:$L$15</c:f>
              <c:numCache>
                <c:formatCode>#,##0</c:formatCode>
                <c:ptCount val="10"/>
                <c:pt idx="0">
                  <c:v>7257.7619999999997</c:v>
                </c:pt>
                <c:pt idx="1">
                  <c:v>8304.14</c:v>
                </c:pt>
                <c:pt idx="2">
                  <c:v>2368.491</c:v>
                </c:pt>
                <c:pt idx="3">
                  <c:v>4495.9629999999997</c:v>
                </c:pt>
                <c:pt idx="4">
                  <c:v>179.18299999999999</c:v>
                </c:pt>
                <c:pt idx="5">
                  <c:v>3523.56</c:v>
                </c:pt>
                <c:pt idx="6">
                  <c:v>-473.88099999999997</c:v>
                </c:pt>
                <c:pt idx="7">
                  <c:v>1332.242</c:v>
                </c:pt>
                <c:pt idx="8">
                  <c:v>4220.0110000000004</c:v>
                </c:pt>
                <c:pt idx="9">
                  <c:v>12476.382</c:v>
                </c:pt>
              </c:numCache>
            </c:numRef>
          </c:val>
          <c:smooth val="0"/>
          <c:extLst>
            <c:ext xmlns:c16="http://schemas.microsoft.com/office/drawing/2014/chart" uri="{C3380CC4-5D6E-409C-BE32-E72D297353CC}">
              <c16:uniqueId val="{00000008-6093-4A63-82A9-BCEA4B6D8795}"/>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42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46140664"/>
        <c:crosses val="autoZero"/>
        <c:auto val="1"/>
        <c:lblAlgn val="ctr"/>
        <c:lblOffset val="100"/>
        <c:noMultiLvlLbl val="0"/>
      </c:catAx>
      <c:valAx>
        <c:axId val="1046140664"/>
        <c:scaling>
          <c:orientation val="minMax"/>
          <c:max val="20000"/>
          <c:min val="-1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6140336"/>
        <c:crosses val="autoZero"/>
        <c:crossBetween val="between"/>
        <c:majorUnit val="10000"/>
        <c:dispUnits>
          <c:builtInUnit val="thousands"/>
        </c:dispUnits>
      </c:valAx>
      <c:spPr>
        <a:noFill/>
        <a:ln>
          <a:solidFill>
            <a:schemeClr val="bg1">
              <a:lumMod val="65000"/>
            </a:schemeClr>
          </a:solid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'נתונים ג''-12'!$B$1</c:f>
              <c:strCache>
                <c:ptCount val="1"/>
                <c:pt idx="0">
                  <c:v>2023</c:v>
                </c:pt>
              </c:strCache>
            </c:strRef>
          </c:tx>
          <c:spPr>
            <a:solidFill>
              <a:srgbClr val="177990"/>
            </a:solidFill>
            <a:ln>
              <a:solidFill>
                <a:schemeClr val="bg1">
                  <a:lumMod val="65000"/>
                </a:schemeClr>
              </a:solidFill>
            </a:ln>
            <a:effectLst/>
          </c:spPr>
          <c:invertIfNegative val="0"/>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3FD9-4D77-94EB-A83EEF667AAF}"/>
                </c:ext>
              </c:extLst>
            </c:dLbl>
            <c:dLbl>
              <c:idx val="2"/>
              <c:layout/>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34-4106-9960-6BC9A818273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'נתונים ג''-12'!$A$2:$A$5</c:f>
              <c:strCache>
                <c:ptCount val="4"/>
                <c:pt idx="0">
                  <c:v>ניירות ערך סחירים</c:v>
                </c:pt>
                <c:pt idx="1">
                  <c:v>קרנות השקעה ומניות לא סחירות</c:v>
                </c:pt>
                <c:pt idx="2">
                  <c:v>הלוואות לחו"ל ופיקדונות</c:v>
                </c:pt>
                <c:pt idx="3">
                  <c:v>מכשירים נגזרים</c:v>
                </c:pt>
              </c:strCache>
            </c:strRef>
          </c:cat>
          <c:val>
            <c:numRef>
              <c:f>'נתונים ג''-12'!$B$2:$B$5</c:f>
              <c:numCache>
                <c:formatCode>#,##0</c:formatCode>
                <c:ptCount val="4"/>
                <c:pt idx="0">
                  <c:v>470</c:v>
                </c:pt>
                <c:pt idx="1">
                  <c:v>5738</c:v>
                </c:pt>
                <c:pt idx="2">
                  <c:v>-1006</c:v>
                </c:pt>
                <c:pt idx="3">
                  <c:v>4364</c:v>
                </c:pt>
              </c:numCache>
            </c:numRef>
          </c:val>
          <c:extLst>
            <c:ext xmlns:c16="http://schemas.microsoft.com/office/drawing/2014/chart" uri="{C3380CC4-5D6E-409C-BE32-E72D297353CC}">
              <c16:uniqueId val="{00000000-2AB4-429A-98F5-B9ABAFBC664B}"/>
            </c:ext>
          </c:extLst>
        </c:ser>
        <c:dLbls>
          <c:showLegendKey val="0"/>
          <c:showVal val="0"/>
          <c:showCatName val="0"/>
          <c:showSerName val="0"/>
          <c:showPercent val="0"/>
          <c:showBubbleSize val="0"/>
        </c:dLbls>
        <c:gapWidth val="219"/>
        <c:axId val="1109504848"/>
        <c:axId val="1109507144"/>
      </c:barChart>
      <c:catAx>
        <c:axId val="110950484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507144"/>
        <c:crossesAt val="0"/>
        <c:auto val="1"/>
        <c:lblAlgn val="ctr"/>
        <c:lblOffset val="100"/>
        <c:noMultiLvlLbl val="0"/>
      </c:catAx>
      <c:valAx>
        <c:axId val="1109507144"/>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504848"/>
        <c:crosses val="autoZero"/>
        <c:crossBetween val="between"/>
        <c:dispUnits>
          <c:builtInUnit val="thousands"/>
        </c:dispUnits>
      </c:valAx>
      <c:spPr>
        <a:solidFill>
          <a:schemeClr val="bg1">
            <a:lumMod val="95000"/>
          </a:schemeClr>
        </a:solid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A13C-4605-A2E9-A34341065B6B}"/>
              </c:ext>
            </c:extLst>
          </c:dPt>
          <c:dPt>
            <c:idx val="4"/>
            <c:invertIfNegative val="0"/>
            <c:bubble3D val="0"/>
            <c:extLst>
              <c:ext xmlns:c16="http://schemas.microsoft.com/office/drawing/2014/chart" uri="{C3380CC4-5D6E-409C-BE32-E72D297353CC}">
                <c16:uniqueId val="{00000002-A13C-4605-A2E9-A34341065B6B}"/>
              </c:ext>
            </c:extLst>
          </c:dPt>
          <c:cat>
            <c:strRef>
              <c:f>'נתונים ג''-13'!$A$2:$A$5</c:f>
              <c:strCache>
                <c:ptCount val="4"/>
                <c:pt idx="0">
                  <c:v>פיקדונות בחו"ל</c:v>
                </c:pt>
                <c:pt idx="1">
                  <c:v>הלוואות</c:v>
                </c:pt>
                <c:pt idx="2">
                  <c:v>אשראי לקוחות</c:v>
                </c:pt>
                <c:pt idx="3">
                  <c:v>נכסים אחרים</c:v>
                </c:pt>
              </c:strCache>
            </c:strRef>
          </c:cat>
          <c:val>
            <c:numRef>
              <c:f>'נתונים ג''-13'!$B$2:$B$5</c:f>
              <c:numCache>
                <c:formatCode>#,##0</c:formatCode>
                <c:ptCount val="4"/>
                <c:pt idx="0">
                  <c:v>5004.1099999999997</c:v>
                </c:pt>
                <c:pt idx="1">
                  <c:v>1412.777</c:v>
                </c:pt>
                <c:pt idx="2">
                  <c:v>-4128</c:v>
                </c:pt>
                <c:pt idx="3">
                  <c:v>7085.0050000000001</c:v>
                </c:pt>
              </c:numCache>
            </c:numRef>
          </c:val>
          <c:extLst>
            <c:ext xmlns:c16="http://schemas.microsoft.com/office/drawing/2014/chart" uri="{C3380CC4-5D6E-409C-BE32-E72D297353CC}">
              <c16:uniqueId val="{00000003-A13C-4605-A2E9-A34341065B6B}"/>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52388456"/>
        <c:crosses val="autoZero"/>
        <c:auto val="1"/>
        <c:lblAlgn val="ctr"/>
        <c:lblOffset val="100"/>
        <c:noMultiLvlLbl val="0"/>
      </c:catAx>
      <c:valAx>
        <c:axId val="652388456"/>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52390096"/>
        <c:crosses val="autoZero"/>
        <c:crossBetween val="between"/>
        <c:majorUnit val="2000"/>
        <c:minorUnit val="500"/>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6646562796672"/>
          <c:y val="0.20968283170211199"/>
          <c:w val="0.85377421477904381"/>
          <c:h val="0.43114430198494663"/>
        </c:manualLayout>
      </c:layout>
      <c:barChart>
        <c:barDir val="col"/>
        <c:grouping val="clustered"/>
        <c:varyColors val="0"/>
        <c:ser>
          <c:idx val="0"/>
          <c:order val="1"/>
          <c:tx>
            <c:strRef>
              <c:f>'נתונים ג''-14 '!$A$3</c:f>
              <c:strCache>
                <c:ptCount val="1"/>
                <c:pt idx="0">
                  <c:v>השקעות ישירות של תושבי ישראל בחו"ל - הון מניות</c:v>
                </c:pt>
              </c:strCache>
            </c:strRef>
          </c:tx>
          <c:spPr>
            <a:solidFill>
              <a:srgbClr val="59BFCB"/>
            </a:solidFill>
            <a:ln>
              <a:solidFill>
                <a:srgbClr val="59BFCB"/>
              </a:solidFill>
            </a:ln>
            <a:effectLst/>
          </c:spPr>
          <c:invertIfNegative val="0"/>
          <c:cat>
            <c:strRef>
              <c:extLst>
                <c:ext xmlns:c15="http://schemas.microsoft.com/office/drawing/2012/chart" uri="{02D57815-91ED-43cb-92C2-25804820EDAC}">
                  <c15:fullRef>
                    <c15:sqref>'נתונים ג''-14 '!$B$1:$L$1</c15:sqref>
                  </c15:fullRef>
                </c:ext>
              </c:extLst>
              <c:f>'נתונים ג''-14 '!$C$1:$L$1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ג''-14 '!$B$3:$L$3</c15:sqref>
                  </c15:fullRef>
                </c:ext>
              </c:extLst>
              <c:f>'נתונים ג''-14 '!$C$3:$L$3</c:f>
              <c:numCache>
                <c:formatCode>#,##0</c:formatCode>
                <c:ptCount val="10"/>
                <c:pt idx="0">
                  <c:v>1414.164</c:v>
                </c:pt>
                <c:pt idx="1">
                  <c:v>980.28800000000024</c:v>
                </c:pt>
                <c:pt idx="2">
                  <c:v>10083.695</c:v>
                </c:pt>
                <c:pt idx="3">
                  <c:v>731.44800000000009</c:v>
                </c:pt>
                <c:pt idx="4">
                  <c:v>1691.9779999999998</c:v>
                </c:pt>
                <c:pt idx="5">
                  <c:v>1366.7099999999998</c:v>
                </c:pt>
                <c:pt idx="6">
                  <c:v>198.32400000000007</c:v>
                </c:pt>
                <c:pt idx="7">
                  <c:v>-1301.049</c:v>
                </c:pt>
                <c:pt idx="8">
                  <c:v>-851.471</c:v>
                </c:pt>
                <c:pt idx="9">
                  <c:v>365</c:v>
                </c:pt>
              </c:numCache>
            </c:numRef>
          </c:val>
          <c:extLst xmlns:c15="http://schemas.microsoft.com/office/drawing/2012/chart">
            <c:ext xmlns:c16="http://schemas.microsoft.com/office/drawing/2014/chart" uri="{C3380CC4-5D6E-409C-BE32-E72D297353CC}">
              <c16:uniqueId val="{00000012-ED30-40A4-9DD2-DD7AAA7E5BC2}"/>
            </c:ext>
          </c:extLst>
        </c:ser>
        <c:ser>
          <c:idx val="1"/>
          <c:order val="2"/>
          <c:tx>
            <c:strRef>
              <c:f>'נתונים ג''-14 '!$A$4</c:f>
              <c:strCache>
                <c:ptCount val="1"/>
                <c:pt idx="0">
                  <c:v>רווחים שלא חולקו</c:v>
                </c:pt>
              </c:strCache>
            </c:strRef>
          </c:tx>
          <c:spPr>
            <a:solidFill>
              <a:srgbClr val="177990"/>
            </a:solidFill>
            <a:ln>
              <a:solidFill>
                <a:srgbClr val="177990"/>
              </a:solidFill>
            </a:ln>
            <a:effectLst/>
          </c:spPr>
          <c:invertIfNegative val="0"/>
          <c:dLbls>
            <c:dLbl>
              <c:idx val="8"/>
              <c:layout>
                <c:manualLayout>
                  <c:x val="-1.5422184267128318E-16"/>
                  <c:y val="0.146842946034870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507-425B-8658-4F96E9ED09D8}"/>
                </c:ext>
              </c:extLst>
            </c:dLbl>
            <c:dLbl>
              <c:idx val="9"/>
              <c:layout>
                <c:manualLayout>
                  <c:x val="4.206098843322818E-3"/>
                  <c:y val="0.111600638986501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E3-4A42-A3DF-D3F8B95B9D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ג''-14 '!$B$1:$L$1</c15:sqref>
                  </c15:fullRef>
                </c:ext>
              </c:extLst>
              <c:f>'נתונים ג''-14 '!$C$1:$L$1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ג''-14 '!$B$4:$L$4</c15:sqref>
                  </c15:fullRef>
                </c:ext>
              </c:extLst>
              <c:f>'נתונים ג''-14 '!$C$4:$L$4</c:f>
              <c:numCache>
                <c:formatCode>#,##0</c:formatCode>
                <c:ptCount val="10"/>
                <c:pt idx="0">
                  <c:v>3082</c:v>
                </c:pt>
                <c:pt idx="1">
                  <c:v>4468</c:v>
                </c:pt>
                <c:pt idx="2">
                  <c:v>4419</c:v>
                </c:pt>
                <c:pt idx="3">
                  <c:v>4543</c:v>
                </c:pt>
                <c:pt idx="4">
                  <c:v>4509</c:v>
                </c:pt>
                <c:pt idx="5">
                  <c:v>3517</c:v>
                </c:pt>
                <c:pt idx="6">
                  <c:v>2066</c:v>
                </c:pt>
                <c:pt idx="7">
                  <c:v>6568</c:v>
                </c:pt>
                <c:pt idx="8">
                  <c:v>7154</c:v>
                </c:pt>
                <c:pt idx="9">
                  <c:v>6996</c:v>
                </c:pt>
              </c:numCache>
            </c:numRef>
          </c:val>
          <c:extLst>
            <c:ext xmlns:c16="http://schemas.microsoft.com/office/drawing/2014/chart" uri="{C3380CC4-5D6E-409C-BE32-E72D297353CC}">
              <c16:uniqueId val="{00000013-ED30-40A4-9DD2-DD7AAA7E5BC2}"/>
            </c:ext>
          </c:extLst>
        </c:ser>
        <c:dLbls>
          <c:showLegendKey val="0"/>
          <c:showVal val="0"/>
          <c:showCatName val="0"/>
          <c:showSerName val="0"/>
          <c:showPercent val="0"/>
          <c:showBubbleSize val="0"/>
        </c:dLbls>
        <c:gapWidth val="150"/>
        <c:axId val="660314408"/>
        <c:axId val="660312768"/>
      </c:barChart>
      <c:lineChart>
        <c:grouping val="standard"/>
        <c:varyColors val="0"/>
        <c:ser>
          <c:idx val="2"/>
          <c:order val="0"/>
          <c:tx>
            <c:strRef>
              <c:f>'נתונים ג''-14 '!$A$2</c:f>
              <c:strCache>
                <c:ptCount val="1"/>
                <c:pt idx="0">
                  <c:v>השקעות ישירות של תושבי ישראל בחו"ל</c:v>
                </c:pt>
              </c:strCache>
            </c:strRef>
          </c:tx>
          <c:spPr>
            <a:ln w="28575" cap="rnd">
              <a:noFill/>
              <a:round/>
            </a:ln>
            <a:effectLst/>
          </c:spPr>
          <c:marker>
            <c:symbol val="circle"/>
            <c:size val="5"/>
            <c:spPr>
              <a:solidFill>
                <a:schemeClr val="bg2">
                  <a:lumMod val="50000"/>
                </a:schemeClr>
              </a:solidFill>
              <a:ln w="9525">
                <a:solidFill>
                  <a:schemeClr val="bg2">
                    <a:lumMod val="50000"/>
                  </a:schemeClr>
                </a:solidFill>
              </a:ln>
              <a:effectLst/>
            </c:spPr>
          </c:marker>
          <c:cat>
            <c:strRef>
              <c:extLst>
                <c:ext xmlns:c15="http://schemas.microsoft.com/office/drawing/2012/chart" uri="{02D57815-91ED-43cb-92C2-25804820EDAC}">
                  <c15:fullRef>
                    <c15:sqref>'נתונים ג''-14 '!$B$1:$L$1</c15:sqref>
                  </c15:fullRef>
                </c:ext>
              </c:extLst>
              <c:f>'נתונים ג''-14 '!$C$1:$L$1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ג''-14 '!$B$2:$L$2</c15:sqref>
                  </c15:fullRef>
                </c:ext>
              </c:extLst>
              <c:f>'נתונים ג''-14 '!$C$2:$L$2</c:f>
              <c:numCache>
                <c:formatCode>#,##0</c:formatCode>
                <c:ptCount val="10"/>
                <c:pt idx="0">
                  <c:v>4525.5030000000006</c:v>
                </c:pt>
                <c:pt idx="1">
                  <c:v>10968.5</c:v>
                </c:pt>
                <c:pt idx="2">
                  <c:v>14578.51</c:v>
                </c:pt>
                <c:pt idx="3">
                  <c:v>7624.3349999999991</c:v>
                </c:pt>
                <c:pt idx="4">
                  <c:v>6086.5969999999998</c:v>
                </c:pt>
                <c:pt idx="5">
                  <c:v>8689.607</c:v>
                </c:pt>
                <c:pt idx="6">
                  <c:v>4578.8490000000002</c:v>
                </c:pt>
                <c:pt idx="7">
                  <c:v>10369.197</c:v>
                </c:pt>
                <c:pt idx="8">
                  <c:v>10246.246999999999</c:v>
                </c:pt>
                <c:pt idx="9">
                  <c:v>9969.5049999999992</c:v>
                </c:pt>
              </c:numCache>
            </c:numRef>
          </c:val>
          <c:smooth val="0"/>
          <c:extLst xmlns:c15="http://schemas.microsoft.com/office/drawing/2012/chart">
            <c:ext xmlns:c16="http://schemas.microsoft.com/office/drawing/2014/chart" uri="{C3380CC4-5D6E-409C-BE32-E72D297353CC}">
              <c16:uniqueId val="{00000008-ED30-40A4-9DD2-DD7AAA7E5BC2}"/>
            </c:ext>
          </c:extLst>
        </c:ser>
        <c:dLbls>
          <c:showLegendKey val="0"/>
          <c:showVal val="0"/>
          <c:showCatName val="0"/>
          <c:showSerName val="0"/>
          <c:showPercent val="0"/>
          <c:showBubbleSize val="0"/>
        </c:dLbls>
        <c:marker val="1"/>
        <c:smooth val="0"/>
        <c:axId val="660314408"/>
        <c:axId val="660312768"/>
        <c:extLst/>
      </c:line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70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5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dispUnits>
          <c:builtInUnit val="thousands"/>
        </c:dispUnits>
      </c:valAx>
      <c:spPr>
        <a:noFill/>
        <a:ln>
          <a:noFill/>
        </a:ln>
        <a:effectLst/>
      </c:spPr>
    </c:plotArea>
    <c:legend>
      <c:legendPos val="b"/>
      <c:layout>
        <c:manualLayout>
          <c:xMode val="edge"/>
          <c:yMode val="edge"/>
          <c:x val="4.8256853089738407E-2"/>
          <c:y val="2.0277336577562994E-2"/>
          <c:w val="0.86828277612839377"/>
          <c:h val="0.2888154634876247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8.1949999999999995E-2"/>
          <c:w val="0.89191750000000003"/>
          <c:h val="0.74032790421745232"/>
        </c:manualLayout>
      </c:layout>
      <c:lineChart>
        <c:grouping val="standard"/>
        <c:varyColors val="0"/>
        <c:ser>
          <c:idx val="0"/>
          <c:order val="0"/>
          <c:tx>
            <c:strRef>
              <c:f>'נתונים ג''-15'!$A$2</c:f>
              <c:strCache>
                <c:ptCount val="1"/>
                <c:pt idx="0">
                  <c:v>יתרת רזרבות מטבע חוץ של ישראל</c:v>
                </c:pt>
              </c:strCache>
            </c:strRef>
          </c:tx>
          <c:spPr>
            <a:ln w="28575" cap="rnd">
              <a:solidFill>
                <a:schemeClr val="accent1"/>
              </a:solidFill>
              <a:round/>
            </a:ln>
            <a:effectLst/>
          </c:spPr>
          <c:marker>
            <c:symbol val="none"/>
          </c:marker>
          <c:dLbls>
            <c:dLbl>
              <c:idx val="8"/>
              <c:layout>
                <c:manualLayout>
                  <c:x val="-4.7065363413165334E-2"/>
                  <c:y val="8.82452671816546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FC-4BDF-8AA3-2486E1081F6A}"/>
                </c:ext>
              </c:extLst>
            </c:dLbl>
            <c:dLbl>
              <c:idx val="9"/>
              <c:layout>
                <c:manualLayout>
                  <c:x val="-1.5688454471055109E-2"/>
                  <c:y val="-7.6479231557434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0FC-4BDF-8AA3-2486E1081F6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ג''-15'!$B$1:$L$1</c15:sqref>
                  </c15:fullRef>
                </c:ext>
              </c:extLst>
              <c:f>'נתונים ג''-15'!$C$1:$L$1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'נתונים ג''-15'!$B$2:$L$2</c15:sqref>
                  </c15:fullRef>
                </c:ext>
              </c:extLst>
              <c:f>'נתונים ג''-15'!$C$2:$L$2</c:f>
              <c:numCache>
                <c:formatCode>#,##0</c:formatCode>
                <c:ptCount val="10"/>
                <c:pt idx="0">
                  <c:v>86101.168000000005</c:v>
                </c:pt>
                <c:pt idx="1">
                  <c:v>90574.784</c:v>
                </c:pt>
                <c:pt idx="2">
                  <c:v>98446.770999999993</c:v>
                </c:pt>
                <c:pt idx="3">
                  <c:v>113011.493</c:v>
                </c:pt>
                <c:pt idx="4">
                  <c:v>115279.44899999999</c:v>
                </c:pt>
                <c:pt idx="5">
                  <c:v>126014.202</c:v>
                </c:pt>
                <c:pt idx="6">
                  <c:v>173297.05300000001</c:v>
                </c:pt>
                <c:pt idx="7">
                  <c:v>212992.481</c:v>
                </c:pt>
                <c:pt idx="8">
                  <c:v>194217.921</c:v>
                </c:pt>
                <c:pt idx="9">
                  <c:v>204693.95300000001</c:v>
                </c:pt>
              </c:numCache>
            </c:numRef>
          </c:val>
          <c:smooth val="0"/>
          <c:extLst>
            <c:ext xmlns:c16="http://schemas.microsoft.com/office/drawing/2014/chart" uri="{C3380CC4-5D6E-409C-BE32-E72D297353CC}">
              <c16:uniqueId val="{00000002-70FC-4BDF-8AA3-2486E1081F6A}"/>
            </c:ext>
          </c:extLst>
        </c:ser>
        <c:dLbls>
          <c:showLegendKey val="0"/>
          <c:showVal val="0"/>
          <c:showCatName val="0"/>
          <c:showSerName val="0"/>
          <c:showPercent val="0"/>
          <c:showBubbleSize val="0"/>
        </c:dLbls>
        <c:smooth val="0"/>
        <c:axId val="660314408"/>
        <c:axId val="660312768"/>
      </c:line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dispUnits>
          <c:builtInUnit val="thousands"/>
        </c:dispUnits>
      </c:valAx>
      <c:spPr>
        <a:noFill/>
        <a:ln>
          <a:noFill/>
        </a:ln>
        <a:effectLst/>
      </c:spPr>
    </c:plotArea>
    <c:legend>
      <c:legendPos val="b"/>
      <c:layout>
        <c:manualLayout>
          <c:xMode val="edge"/>
          <c:yMode val="edge"/>
          <c:x val="0.11374129491514955"/>
          <c:y val="3.7123695313411913E-2"/>
          <c:w val="0.6987322617007149"/>
          <c:h val="0.111478092012251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8694444444446"/>
          <c:y val="0.22282638888888889"/>
          <c:w val="0.8065161111111111"/>
          <c:h val="0.61460324074074069"/>
        </c:manualLayout>
      </c:layout>
      <c:barChart>
        <c:barDir val="col"/>
        <c:grouping val="clustered"/>
        <c:varyColors val="0"/>
        <c:ser>
          <c:idx val="1"/>
          <c:order val="0"/>
          <c:tx>
            <c:strRef>
              <c:f>'נתונים ג''-16'!$B$1</c:f>
              <c:strCache>
                <c:ptCount val="1"/>
                <c:pt idx="0">
                  <c:v>יתרת ההתחייבויות במכשירי חוב (החוב החיצוני ברוטו)</c:v>
                </c:pt>
              </c:strCache>
            </c:strRef>
          </c:tx>
          <c:spPr>
            <a:solidFill>
              <a:srgbClr val="59BFCB"/>
            </a:solidFill>
          </c:spPr>
          <c:invertIfNegative val="0"/>
          <c:cat>
            <c:numRef>
              <c:extLst>
                <c:ext xmlns:c15="http://schemas.microsoft.com/office/drawing/2012/chart" uri="{02D57815-91ED-43cb-92C2-25804820EDAC}">
                  <c15:fullRef>
                    <c15:sqref>'נתונים ג''-16'!$A$2:$A$14</c15:sqref>
                  </c15:fullRef>
                </c:ext>
              </c:extLst>
              <c:f>'נתונים ג''-16'!$A$5:$A$14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'נתונים ג''-16'!$B$2:$B$14</c15:sqref>
                  </c15:fullRef>
                </c:ext>
              </c:extLst>
              <c:f>'נתונים ג''-16'!$B$5:$B$14</c:f>
              <c:numCache>
                <c:formatCode>#,##0</c:formatCode>
                <c:ptCount val="10"/>
                <c:pt idx="0">
                  <c:v>94176.047000000006</c:v>
                </c:pt>
                <c:pt idx="1">
                  <c:v>85917.133999999991</c:v>
                </c:pt>
                <c:pt idx="2">
                  <c:v>87126.96100000001</c:v>
                </c:pt>
                <c:pt idx="3">
                  <c:v>90081.592000000004</c:v>
                </c:pt>
                <c:pt idx="4">
                  <c:v>94307.213000000003</c:v>
                </c:pt>
                <c:pt idx="5">
                  <c:v>103200</c:v>
                </c:pt>
                <c:pt idx="6">
                  <c:v>130408.182</c:v>
                </c:pt>
                <c:pt idx="7">
                  <c:v>160326.54999999999</c:v>
                </c:pt>
                <c:pt idx="8">
                  <c:v>155901.329</c:v>
                </c:pt>
                <c:pt idx="9">
                  <c:v>154690.486</c:v>
                </c:pt>
              </c:numCache>
            </c:numRef>
          </c:val>
          <c:extLst>
            <c:ext xmlns:c16="http://schemas.microsoft.com/office/drawing/2014/chart" uri="{C3380CC4-5D6E-409C-BE32-E72D297353CC}">
              <c16:uniqueId val="{00000000-D220-40B8-AE2D-D12683306DA2}"/>
            </c:ext>
          </c:extLst>
        </c:ser>
        <c:ser>
          <c:idx val="2"/>
          <c:order val="1"/>
          <c:tx>
            <c:strRef>
              <c:f>'נתונים ג''-16'!$C$1</c:f>
              <c:strCache>
                <c:ptCount val="1"/>
                <c:pt idx="0">
                  <c:v>תמ"ג שנתי </c:v>
                </c:pt>
              </c:strCache>
            </c:strRef>
          </c:tx>
          <c:spPr>
            <a:solidFill>
              <a:srgbClr val="177990"/>
            </a:solidFill>
          </c:spPr>
          <c:invertIfNegative val="0"/>
          <c:cat>
            <c:numRef>
              <c:extLst>
                <c:ext xmlns:c15="http://schemas.microsoft.com/office/drawing/2012/chart" uri="{02D57815-91ED-43cb-92C2-25804820EDAC}">
                  <c15:fullRef>
                    <c15:sqref>'נתונים ג''-16'!$A$2:$A$14</c15:sqref>
                  </c15:fullRef>
                </c:ext>
              </c:extLst>
              <c:f>'נתונים ג''-16'!$A$5:$A$14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'נתונים ג''-16'!$C$2:$C$14</c15:sqref>
                  </c15:fullRef>
                </c:ext>
              </c:extLst>
              <c:f>'נתונים ג''-16'!$C$5:$C$14</c:f>
              <c:numCache>
                <c:formatCode>#,##0</c:formatCode>
                <c:ptCount val="10"/>
                <c:pt idx="0">
                  <c:v>314378</c:v>
                </c:pt>
                <c:pt idx="1">
                  <c:v>303641</c:v>
                </c:pt>
                <c:pt idx="2">
                  <c:v>322071</c:v>
                </c:pt>
                <c:pt idx="3">
                  <c:v>358340.29865268816</c:v>
                </c:pt>
                <c:pt idx="4">
                  <c:v>376090.15408687422</c:v>
                </c:pt>
                <c:pt idx="5">
                  <c:v>402445.840028523</c:v>
                </c:pt>
                <c:pt idx="6">
                  <c:v>412010.78640261339</c:v>
                </c:pt>
                <c:pt idx="7">
                  <c:v>489600.00242976553</c:v>
                </c:pt>
                <c:pt idx="8">
                  <c:v>525106.15105097205</c:v>
                </c:pt>
                <c:pt idx="9">
                  <c:v>506532.25198744953</c:v>
                </c:pt>
              </c:numCache>
            </c:numRef>
          </c:val>
          <c:extLst>
            <c:ext xmlns:c16="http://schemas.microsoft.com/office/drawing/2014/chart" uri="{C3380CC4-5D6E-409C-BE32-E72D297353CC}">
              <c16:uniqueId val="{00000001-D220-40B8-AE2D-D12683306DA2}"/>
            </c:ext>
          </c:extLst>
        </c:ser>
        <c:dLbls>
          <c:showLegendKey val="0"/>
          <c:showVal val="0"/>
          <c:showCatName val="0"/>
          <c:showSerName val="0"/>
          <c:showPercent val="0"/>
          <c:showBubbleSize val="0"/>
        </c:dLbls>
        <c:gapWidth val="30"/>
        <c:axId val="160359552"/>
        <c:axId val="160361088"/>
      </c:barChart>
      <c:lineChart>
        <c:grouping val="standard"/>
        <c:varyColors val="0"/>
        <c:ser>
          <c:idx val="0"/>
          <c:order val="2"/>
          <c:tx>
            <c:strRef>
              <c:f>'נתונים ג''-16'!$D$1</c:f>
              <c:strCache>
                <c:ptCount val="1"/>
                <c:pt idx="0">
                  <c:v>יחס החוב החיצוני ברוטו לתמ"ג (הציר הימני)</c:v>
                </c:pt>
              </c:strCache>
            </c:strRef>
          </c:tx>
          <c:spPr>
            <a:ln>
              <a:solidFill>
                <a:srgbClr val="177990"/>
              </a:solidFill>
            </a:ln>
          </c:spPr>
          <c:marker>
            <c:symbol val="none"/>
          </c:marker>
          <c:cat>
            <c:numRef>
              <c:extLst>
                <c:ext xmlns:c15="http://schemas.microsoft.com/office/drawing/2012/chart" uri="{02D57815-91ED-43cb-92C2-25804820EDAC}">
                  <c15:fullRef>
                    <c15:sqref>'נתונים ג''-16'!$A$2:$A$14</c15:sqref>
                  </c15:fullRef>
                </c:ext>
              </c:extLst>
              <c:f>'נתונים ג''-16'!$A$5:$A$14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'נתונים ג''-16'!$D$2:$D$14</c15:sqref>
                  </c15:fullRef>
                </c:ext>
              </c:extLst>
              <c:f>'נתונים ג''-16'!$D$5:$D$14</c:f>
              <c:numCache>
                <c:formatCode>_ * #,##0.0_ ;_ * \-#,##0.0_ ;_ * "-"??_ ;_ @_ </c:formatCode>
                <c:ptCount val="10"/>
                <c:pt idx="0">
                  <c:v>29.956</c:v>
                </c:pt>
                <c:pt idx="1">
                  <c:v>28.295000000000002</c:v>
                </c:pt>
                <c:pt idx="2">
                  <c:v>27.052</c:v>
                </c:pt>
                <c:pt idx="3">
                  <c:v>25.138000000000002</c:v>
                </c:pt>
                <c:pt idx="4">
                  <c:v>25.074999999999999</c:v>
                </c:pt>
                <c:pt idx="5">
                  <c:v>25.64</c:v>
                </c:pt>
                <c:pt idx="6">
                  <c:v>31.65164270057878</c:v>
                </c:pt>
                <c:pt idx="7">
                  <c:v>32.746435703500488</c:v>
                </c:pt>
                <c:pt idx="8">
                  <c:v>29.689488246894797</c:v>
                </c:pt>
                <c:pt idx="9">
                  <c:v>30.539118761549801</c:v>
                </c:pt>
              </c:numCache>
            </c:numRef>
          </c:val>
          <c:smooth val="0"/>
          <c:extLst>
            <c:ext xmlns:c16="http://schemas.microsoft.com/office/drawing/2014/chart" uri="{C3380CC4-5D6E-409C-BE32-E72D297353CC}">
              <c16:uniqueId val="{00000002-D220-40B8-AE2D-D12683306DA2}"/>
            </c:ext>
          </c:extLst>
        </c:ser>
        <c:dLbls>
          <c:showLegendKey val="0"/>
          <c:showVal val="0"/>
          <c:showCatName val="0"/>
          <c:showSerName val="0"/>
          <c:showPercent val="0"/>
          <c:showBubbleSize val="0"/>
        </c:dLbls>
        <c:marker val="1"/>
        <c:smooth val="0"/>
        <c:axId val="698106592"/>
        <c:axId val="698104952"/>
      </c:lineChart>
      <c:catAx>
        <c:axId val="160359552"/>
        <c:scaling>
          <c:orientation val="minMax"/>
        </c:scaling>
        <c:delete val="0"/>
        <c:axPos val="b"/>
        <c:numFmt formatCode="General" sourceLinked="0"/>
        <c:majorTickMark val="none"/>
        <c:minorTickMark val="none"/>
        <c:tickLblPos val="nextTo"/>
        <c:spPr>
          <a:noFill/>
          <a:ln>
            <a:noFill/>
          </a:ln>
        </c:spPr>
        <c:txPr>
          <a:bodyPr rot="-2280000" vert="horz"/>
          <a:lstStyle/>
          <a:p>
            <a:pPr>
              <a:defRPr sz="900" baseline="0"/>
            </a:pPr>
            <a:endParaRPr lang="en-US"/>
          </a:p>
        </c:txPr>
        <c:crossAx val="160361088"/>
        <c:crosses val="autoZero"/>
        <c:auto val="1"/>
        <c:lblAlgn val="ctr"/>
        <c:lblOffset val="100"/>
        <c:noMultiLvlLbl val="0"/>
      </c:catAx>
      <c:valAx>
        <c:axId val="160361088"/>
        <c:scaling>
          <c:orientation val="minMax"/>
        </c:scaling>
        <c:delete val="0"/>
        <c:axPos val="l"/>
        <c:majorGridlines>
          <c:spPr>
            <a:ln w="9525">
              <a:noFill/>
              <a:prstDash val="solid"/>
            </a:ln>
          </c:spPr>
        </c:majorGridlines>
        <c:numFmt formatCode="#,##0" sourceLinked="0"/>
        <c:majorTickMark val="none"/>
        <c:minorTickMark val="none"/>
        <c:tickLblPos val="nextTo"/>
        <c:spPr>
          <a:ln>
            <a:noFill/>
          </a:ln>
        </c:spPr>
        <c:crossAx val="160359552"/>
        <c:crosses val="autoZero"/>
        <c:crossBetween val="between"/>
        <c:dispUnits>
          <c:builtInUnit val="thousands"/>
        </c:dispUnits>
      </c:valAx>
      <c:valAx>
        <c:axId val="698104952"/>
        <c:scaling>
          <c:orientation val="minMax"/>
        </c:scaling>
        <c:delete val="0"/>
        <c:axPos val="r"/>
        <c:numFmt formatCode="#,##0" sourceLinked="0"/>
        <c:majorTickMark val="out"/>
        <c:minorTickMark val="none"/>
        <c:tickLblPos val="nextTo"/>
        <c:spPr>
          <a:ln>
            <a:noFill/>
          </a:ln>
        </c:spPr>
        <c:crossAx val="698106592"/>
        <c:crosses val="max"/>
        <c:crossBetween val="between"/>
      </c:valAx>
      <c:catAx>
        <c:axId val="698106592"/>
        <c:scaling>
          <c:orientation val="minMax"/>
        </c:scaling>
        <c:delete val="1"/>
        <c:axPos val="b"/>
        <c:numFmt formatCode="General" sourceLinked="1"/>
        <c:majorTickMark val="out"/>
        <c:minorTickMark val="none"/>
        <c:tickLblPos val="nextTo"/>
        <c:crossAx val="698104952"/>
        <c:crosses val="autoZero"/>
        <c:auto val="1"/>
        <c:lblAlgn val="ctr"/>
        <c:lblOffset val="100"/>
        <c:noMultiLvlLbl val="0"/>
      </c:catAx>
      <c:spPr>
        <a:solidFill>
          <a:schemeClr val="bg1">
            <a:lumMod val="95000"/>
          </a:schemeClr>
        </a:solidFill>
        <a:ln>
          <a:noFill/>
        </a:ln>
      </c:spPr>
    </c:plotArea>
    <c:legend>
      <c:legendPos val="b"/>
      <c:layout>
        <c:manualLayout>
          <c:xMode val="edge"/>
          <c:yMode val="edge"/>
          <c:x val="9.6089682518347846E-2"/>
          <c:y val="5.4222635421720844E-2"/>
          <c:w val="0.85305194444444443"/>
          <c:h val="0.22474027777777777"/>
        </c:manualLayout>
      </c:layout>
      <c:overlay val="0"/>
      <c:spPr>
        <a:ln>
          <a:noFill/>
        </a:ln>
      </c:spPr>
    </c:legend>
    <c:plotVisOnly val="1"/>
    <c:dispBlanksAs val="gap"/>
    <c:showDLblsOverMax val="0"/>
  </c:chart>
  <c:spPr>
    <a:solidFill>
      <a:schemeClr val="bg1">
        <a:lumMod val="95000"/>
      </a:schemeClr>
    </a:solidFill>
    <a:ln w="9525">
      <a:noFill/>
    </a:ln>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96649963807379E-2"/>
          <c:y val="0.18092472094578416"/>
          <c:w val="0.89191750000000003"/>
          <c:h val="0.50777993900443874"/>
        </c:manualLayout>
      </c:layout>
      <c:barChart>
        <c:barDir val="col"/>
        <c:grouping val="stacked"/>
        <c:varyColors val="0"/>
        <c:ser>
          <c:idx val="0"/>
          <c:order val="0"/>
          <c:tx>
            <c:strRef>
              <c:f>'נתונים ג''-2'!$A$2</c:f>
              <c:strCache>
                <c:ptCount val="1"/>
                <c:pt idx="0">
                  <c:v>השקעות נטו</c:v>
                </c:pt>
              </c:strCache>
            </c:strRef>
          </c:tx>
          <c:spPr>
            <a:solidFill>
              <a:srgbClr val="59BFCB"/>
            </a:solidFill>
            <a:ln>
              <a:solidFill>
                <a:srgbClr val="59BFCB"/>
              </a:solid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AA-40AD-B18C-D7E0141FE1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ג''-2'!$D$2:$M$2</c:f>
              <c:numCache>
                <c:formatCode>#,##0</c:formatCode>
                <c:ptCount val="10"/>
                <c:pt idx="0">
                  <c:v>8776</c:v>
                </c:pt>
                <c:pt idx="1">
                  <c:v>8556</c:v>
                </c:pt>
                <c:pt idx="2">
                  <c:v>17803</c:v>
                </c:pt>
                <c:pt idx="3">
                  <c:v>15779</c:v>
                </c:pt>
                <c:pt idx="4">
                  <c:v>19027.845000000001</c:v>
                </c:pt>
                <c:pt idx="5">
                  <c:v>21356.983</c:v>
                </c:pt>
                <c:pt idx="6">
                  <c:v>40698.873</c:v>
                </c:pt>
                <c:pt idx="7">
                  <c:v>58856.885999999999</c:v>
                </c:pt>
                <c:pt idx="8">
                  <c:v>24692.565999999999</c:v>
                </c:pt>
                <c:pt idx="9">
                  <c:v>14793.041999999999</c:v>
                </c:pt>
              </c:numCache>
            </c:numRef>
          </c:val>
          <c:extLst>
            <c:ext xmlns:c16="http://schemas.microsoft.com/office/drawing/2014/chart" uri="{C3380CC4-5D6E-409C-BE32-E72D297353CC}">
              <c16:uniqueId val="{00000002-5EC1-4401-A631-A9D4D900A48D}"/>
            </c:ext>
          </c:extLst>
        </c:ser>
        <c:ser>
          <c:idx val="1"/>
          <c:order val="1"/>
          <c:tx>
            <c:strRef>
              <c:f>'נתונים ג''-2'!$A$3</c:f>
              <c:strCache>
                <c:ptCount val="1"/>
                <c:pt idx="0">
                  <c:v>שינוי מחיר</c:v>
                </c:pt>
              </c:strCache>
            </c:strRef>
          </c:tx>
          <c:spPr>
            <a:solidFill>
              <a:schemeClr val="bg1">
                <a:lumMod val="65000"/>
              </a:schemeClr>
            </a:solidFill>
            <a:ln>
              <a:solidFill>
                <a:schemeClr val="bg1">
                  <a:lumMod val="65000"/>
                </a:schemeClr>
              </a:solid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CAA-40AD-B18C-D7E0141FE1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ג''-2'!$D$3:$M$3</c:f>
              <c:numCache>
                <c:formatCode>#,##0</c:formatCode>
                <c:ptCount val="10"/>
                <c:pt idx="0">
                  <c:v>16304.32</c:v>
                </c:pt>
                <c:pt idx="1">
                  <c:v>8282.6830000000009</c:v>
                </c:pt>
                <c:pt idx="2">
                  <c:v>-24454.331999999999</c:v>
                </c:pt>
                <c:pt idx="3">
                  <c:v>-991.149</c:v>
                </c:pt>
                <c:pt idx="4">
                  <c:v>1421.4580000000001</c:v>
                </c:pt>
                <c:pt idx="5">
                  <c:v>10529.971</c:v>
                </c:pt>
                <c:pt idx="6">
                  <c:v>21118.300999999999</c:v>
                </c:pt>
                <c:pt idx="7">
                  <c:v>12190.3</c:v>
                </c:pt>
                <c:pt idx="8">
                  <c:v>-65317.383999999998</c:v>
                </c:pt>
                <c:pt idx="9">
                  <c:v>13423.412</c:v>
                </c:pt>
              </c:numCache>
            </c:numRef>
          </c:val>
          <c:extLst>
            <c:ext xmlns:c16="http://schemas.microsoft.com/office/drawing/2014/chart" uri="{C3380CC4-5D6E-409C-BE32-E72D297353CC}">
              <c16:uniqueId val="{00000003-5EC1-4401-A631-A9D4D900A48D}"/>
            </c:ext>
          </c:extLst>
        </c:ser>
        <c:ser>
          <c:idx val="2"/>
          <c:order val="2"/>
          <c:tx>
            <c:strRef>
              <c:f>'נתונים ג''-2'!$A$4</c:f>
              <c:strCache>
                <c:ptCount val="1"/>
                <c:pt idx="0">
                  <c:v>הפרשי שער</c:v>
                </c:pt>
              </c:strCache>
            </c:strRef>
          </c:tx>
          <c:spPr>
            <a:solidFill>
              <a:srgbClr val="AEDCE0"/>
            </a:solidFill>
            <a:ln>
              <a:solidFill>
                <a:srgbClr val="AEDCE0"/>
              </a:solidFill>
            </a:ln>
            <a:effectLst/>
          </c:spPr>
          <c:invertIfNegative val="0"/>
          <c:cat>
            <c:strRef>
              <c:f>'נתונים ג''-2'!$D$1:$M$1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ג''-2'!$D$4:$M$4</c:f>
              <c:numCache>
                <c:formatCode>#,##0</c:formatCode>
                <c:ptCount val="10"/>
                <c:pt idx="0">
                  <c:v>-6255.2049999999999</c:v>
                </c:pt>
                <c:pt idx="1">
                  <c:v>-1150.2829999999999</c:v>
                </c:pt>
                <c:pt idx="2">
                  <c:v>75.483000000000004</c:v>
                </c:pt>
                <c:pt idx="3">
                  <c:v>5529.2449999999999</c:v>
                </c:pt>
                <c:pt idx="4">
                  <c:v>-4768.9970000000003</c:v>
                </c:pt>
                <c:pt idx="5">
                  <c:v>3415.4780000000001</c:v>
                </c:pt>
                <c:pt idx="6">
                  <c:v>5378.8249999999998</c:v>
                </c:pt>
                <c:pt idx="7">
                  <c:v>1888.4390000000001</c:v>
                </c:pt>
                <c:pt idx="8">
                  <c:v>-14119.966</c:v>
                </c:pt>
                <c:pt idx="9">
                  <c:v>-2049.6590000000001</c:v>
                </c:pt>
              </c:numCache>
            </c:numRef>
          </c:val>
          <c:extLst>
            <c:ext xmlns:c16="http://schemas.microsoft.com/office/drawing/2014/chart" uri="{C3380CC4-5D6E-409C-BE32-E72D297353CC}">
              <c16:uniqueId val="{00000004-5EC1-4401-A631-A9D4D900A48D}"/>
            </c:ext>
          </c:extLst>
        </c:ser>
        <c:ser>
          <c:idx val="3"/>
          <c:order val="3"/>
          <c:tx>
            <c:strRef>
              <c:f>'נתונים ג''-2'!$A$5</c:f>
              <c:strCache>
                <c:ptCount val="1"/>
                <c:pt idx="0">
                  <c:v>התאמות אחרות</c:v>
                </c:pt>
              </c:strCache>
            </c:strRef>
          </c:tx>
          <c:spPr>
            <a:solidFill>
              <a:srgbClr val="006666"/>
            </a:solidFill>
            <a:ln>
              <a:solidFill>
                <a:srgbClr val="006666"/>
              </a:solidFill>
            </a:ln>
            <a:effectLst/>
          </c:spPr>
          <c:invertIfNegative val="0"/>
          <c:cat>
            <c:strRef>
              <c:f>'נתונים ג''-2'!$D$1:$M$1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ג''-2'!$D$5:$M$5</c:f>
              <c:numCache>
                <c:formatCode>#,##0</c:formatCode>
                <c:ptCount val="10"/>
                <c:pt idx="0">
                  <c:v>-268.85099999997328</c:v>
                </c:pt>
                <c:pt idx="1">
                  <c:v>-3046.3130000000019</c:v>
                </c:pt>
                <c:pt idx="2">
                  <c:v>-3319.3240000000114</c:v>
                </c:pt>
                <c:pt idx="3">
                  <c:v>-1079.4650000000056</c:v>
                </c:pt>
                <c:pt idx="4">
                  <c:v>-2416.6850000000159</c:v>
                </c:pt>
                <c:pt idx="5">
                  <c:v>-4305.728999999963</c:v>
                </c:pt>
                <c:pt idx="6">
                  <c:v>9791.1309999999503</c:v>
                </c:pt>
                <c:pt idx="7">
                  <c:v>56716.440999999992</c:v>
                </c:pt>
                <c:pt idx="8">
                  <c:v>-13260.964999999953</c:v>
                </c:pt>
                <c:pt idx="9">
                  <c:v>-1127.2739999999922</c:v>
                </c:pt>
              </c:numCache>
            </c:numRef>
          </c:val>
          <c:extLst>
            <c:ext xmlns:c16="http://schemas.microsoft.com/office/drawing/2014/chart" uri="{C3380CC4-5D6E-409C-BE32-E72D297353CC}">
              <c16:uniqueId val="{00000005-5EC1-4401-A631-A9D4D900A48D}"/>
            </c:ext>
          </c:extLst>
        </c:ser>
        <c:dLbls>
          <c:showLegendKey val="0"/>
          <c:showVal val="0"/>
          <c:showCatName val="0"/>
          <c:showSerName val="0"/>
          <c:showPercent val="0"/>
          <c:showBubbleSize val="0"/>
        </c:dLbls>
        <c:gapWidth val="150"/>
        <c:overlap val="100"/>
        <c:axId val="660314408"/>
        <c:axId val="660312768"/>
      </c:bar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54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valAx>
        <c:axId val="660312768"/>
        <c:scaling>
          <c:orientation val="minMax"/>
          <c:min val="-10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4408"/>
        <c:crosses val="autoZero"/>
        <c:crossBetween val="between"/>
        <c:majorUnit val="50000"/>
        <c:minorUnit val="5000"/>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14444444444438E-2"/>
          <c:y val="0.23427314814814815"/>
          <c:w val="0.80948537089586148"/>
          <c:h val="0.56311388888888891"/>
        </c:manualLayout>
      </c:layout>
      <c:barChart>
        <c:barDir val="col"/>
        <c:grouping val="clustered"/>
        <c:varyColors val="0"/>
        <c:ser>
          <c:idx val="0"/>
          <c:order val="0"/>
          <c:tx>
            <c:v>עודף הנכסים על ההתחייבויות - הציר הימני</c:v>
          </c:tx>
          <c:spPr>
            <a:solidFill>
              <a:srgbClr val="177990"/>
            </a:solidFill>
          </c:spPr>
          <c:invertIfNegative val="0"/>
          <c:cat>
            <c:numRef>
              <c:extLst>
                <c:ext xmlns:c15="http://schemas.microsoft.com/office/drawing/2012/chart" uri="{02D57815-91ED-43cb-92C2-25804820EDAC}">
                  <c15:fullRef>
                    <c15:sqref>'נתונים ג''-17'!$A$3:$A$21</c15:sqref>
                  </c15:fullRef>
                </c:ext>
              </c:extLst>
              <c:f>'נתונים ג''-17'!$A$14:$A$21</c:f>
              <c:numCache>
                <c:formatCode>General</c:formatCode>
                <c:ptCount val="8"/>
                <c:pt idx="0">
                  <c:v>2014</c:v>
                </c:pt>
                <c:pt idx="1">
                  <c:v>2015</c:v>
                </c:pt>
                <c:pt idx="2">
                  <c:v>2016</c:v>
                </c:pt>
                <c:pt idx="3">
                  <c:v>2017</c:v>
                </c:pt>
                <c:pt idx="4">
                  <c:v>2018</c:v>
                </c:pt>
                <c:pt idx="5">
                  <c:v>2019</c:v>
                </c:pt>
                <c:pt idx="6">
                  <c:v>2020</c:v>
                </c:pt>
                <c:pt idx="7">
                  <c:v>2021</c:v>
                </c:pt>
              </c:numCache>
            </c:numRef>
          </c:cat>
          <c:val>
            <c:numRef>
              <c:extLst>
                <c:ext xmlns:c15="http://schemas.microsoft.com/office/drawing/2012/chart" uri="{02D57815-91ED-43cb-92C2-25804820EDAC}">
                  <c15:fullRef>
                    <c15:sqref>'נתונים ג''-17'!$B$3:$B$23</c15:sqref>
                  </c15:fullRef>
                </c:ext>
              </c:extLst>
              <c:f>'נתונים ג''-17'!$B$14:$B$23</c:f>
              <c:numCache>
                <c:formatCode>#,##0</c:formatCode>
                <c:ptCount val="10"/>
                <c:pt idx="0">
                  <c:v>67665.622999999963</c:v>
                </c:pt>
                <c:pt idx="1">
                  <c:v>68284.454999999958</c:v>
                </c:pt>
                <c:pt idx="2">
                  <c:v>105525.39999999997</c:v>
                </c:pt>
                <c:pt idx="3">
                  <c:v>144442.72700000001</c:v>
                </c:pt>
                <c:pt idx="4">
                  <c:v>136097.05200000003</c:v>
                </c:pt>
                <c:pt idx="5">
                  <c:v>157511.77299999999</c:v>
                </c:pt>
                <c:pt idx="6">
                  <c:v>184780.652</c:v>
                </c:pt>
                <c:pt idx="7">
                  <c:v>154461.11200000008</c:v>
                </c:pt>
                <c:pt idx="8">
                  <c:v>157802</c:v>
                </c:pt>
                <c:pt idx="9">
                  <c:v>205396.11999999994</c:v>
                </c:pt>
              </c:numCache>
            </c:numRef>
          </c:val>
          <c:extLst>
            <c:ext xmlns:c16="http://schemas.microsoft.com/office/drawing/2014/chart" uri="{C3380CC4-5D6E-409C-BE32-E72D297353CC}">
              <c16:uniqueId val="{00000000-08F2-4709-9458-7374ACD828F1}"/>
            </c:ext>
          </c:extLst>
        </c:ser>
        <c:dLbls>
          <c:showLegendKey val="0"/>
          <c:showVal val="0"/>
          <c:showCatName val="0"/>
          <c:showSerName val="0"/>
          <c:showPercent val="0"/>
          <c:showBubbleSize val="0"/>
        </c:dLbls>
        <c:gapWidth val="30"/>
        <c:axId val="159200000"/>
        <c:axId val="159193344"/>
      </c:barChart>
      <c:lineChart>
        <c:grouping val="standard"/>
        <c:varyColors val="0"/>
        <c:ser>
          <c:idx val="1"/>
          <c:order val="1"/>
          <c:tx>
            <c:v>סך התחייבויות המשק לחו"ל</c:v>
          </c:tx>
          <c:spPr>
            <a:ln w="25400">
              <a:solidFill>
                <a:srgbClr val="AEDCE0"/>
              </a:solidFill>
            </a:ln>
          </c:spPr>
          <c:marker>
            <c:symbol val="none"/>
          </c:marker>
          <c:cat>
            <c:numRef>
              <c:extLst>
                <c:ext xmlns:c15="http://schemas.microsoft.com/office/drawing/2012/chart" uri="{02D57815-91ED-43cb-92C2-25804820EDAC}">
                  <c15:fullRef>
                    <c15:sqref>'נתונים ג''-17'!$A$3:$A$23</c15:sqref>
                  </c15:fullRef>
                </c:ext>
              </c:extLst>
              <c:f>'נתונים ג''-17'!$A$14:$A$23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'נתונים ג''-17'!$C$3:$C$23</c15:sqref>
                  </c15:fullRef>
                </c:ext>
              </c:extLst>
              <c:f>'נתונים ג''-17'!$C$14:$C$23</c:f>
              <c:numCache>
                <c:formatCode>#,##0</c:formatCode>
                <c:ptCount val="10"/>
                <c:pt idx="0">
                  <c:v>267053.04700000002</c:v>
                </c:pt>
                <c:pt idx="1">
                  <c:v>279695.13400000002</c:v>
                </c:pt>
                <c:pt idx="2">
                  <c:v>269799.96100000001</c:v>
                </c:pt>
                <c:pt idx="3">
                  <c:v>289037.592</c:v>
                </c:pt>
                <c:pt idx="4">
                  <c:v>302301.21299999999</c:v>
                </c:pt>
                <c:pt idx="5">
                  <c:v>333297.91600000003</c:v>
                </c:pt>
                <c:pt idx="6">
                  <c:v>410285.04599999997</c:v>
                </c:pt>
                <c:pt idx="7">
                  <c:v>539937.11199999996</c:v>
                </c:pt>
                <c:pt idx="8">
                  <c:v>471931.36300000001</c:v>
                </c:pt>
                <c:pt idx="9">
                  <c:v>496970.88400000002</c:v>
                </c:pt>
              </c:numCache>
            </c:numRef>
          </c:val>
          <c:smooth val="0"/>
          <c:extLst>
            <c:ext xmlns:c16="http://schemas.microsoft.com/office/drawing/2014/chart" uri="{C3380CC4-5D6E-409C-BE32-E72D297353CC}">
              <c16:uniqueId val="{00000001-08F2-4709-9458-7374ACD828F1}"/>
            </c:ext>
          </c:extLst>
        </c:ser>
        <c:ser>
          <c:idx val="2"/>
          <c:order val="2"/>
          <c:tx>
            <c:v>סך הנכסים של המשק בחו"ל</c:v>
          </c:tx>
          <c:spPr>
            <a:ln w="25400">
              <a:solidFill>
                <a:schemeClr val="bg1">
                  <a:lumMod val="75000"/>
                </a:schemeClr>
              </a:solidFill>
            </a:ln>
          </c:spPr>
          <c:marker>
            <c:symbol val="none"/>
          </c:marker>
          <c:cat>
            <c:numRef>
              <c:extLst>
                <c:ext xmlns:c15="http://schemas.microsoft.com/office/drawing/2012/chart" uri="{02D57815-91ED-43cb-92C2-25804820EDAC}">
                  <c15:fullRef>
                    <c15:sqref>'נתונים ג''-17'!$A$3:$A$23</c15:sqref>
                  </c15:fullRef>
                </c:ext>
              </c:extLst>
              <c:f>'נתונים ג''-17'!$A$14:$A$23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'נתונים ג''-17'!$D$3:$D$23</c15:sqref>
                  </c15:fullRef>
                </c:ext>
              </c:extLst>
              <c:f>'נתונים ג''-17'!$D$14:$D$23</c:f>
              <c:numCache>
                <c:formatCode>#,##0</c:formatCode>
                <c:ptCount val="10"/>
                <c:pt idx="0">
                  <c:v>334718.67</c:v>
                </c:pt>
                <c:pt idx="1">
                  <c:v>347979.58899999998</c:v>
                </c:pt>
                <c:pt idx="2">
                  <c:v>375325.36099999998</c:v>
                </c:pt>
                <c:pt idx="3">
                  <c:v>433480.31900000002</c:v>
                </c:pt>
                <c:pt idx="4">
                  <c:v>438398.26500000001</c:v>
                </c:pt>
                <c:pt idx="5">
                  <c:v>490809.68900000001</c:v>
                </c:pt>
                <c:pt idx="6">
                  <c:v>595065.69799999997</c:v>
                </c:pt>
                <c:pt idx="7">
                  <c:v>694398.22400000005</c:v>
                </c:pt>
                <c:pt idx="8">
                  <c:v>629734</c:v>
                </c:pt>
                <c:pt idx="9">
                  <c:v>702367.00399999996</c:v>
                </c:pt>
              </c:numCache>
            </c:numRef>
          </c:val>
          <c:smooth val="0"/>
          <c:extLst>
            <c:ext xmlns:c16="http://schemas.microsoft.com/office/drawing/2014/chart" uri="{C3380CC4-5D6E-409C-BE32-E72D297353CC}">
              <c16:uniqueId val="{00000002-08F2-4709-9458-7374ACD828F1}"/>
            </c:ext>
          </c:extLst>
        </c:ser>
        <c:dLbls>
          <c:showLegendKey val="0"/>
          <c:showVal val="0"/>
          <c:showCatName val="0"/>
          <c:showSerName val="0"/>
          <c:showPercent val="0"/>
          <c:showBubbleSize val="0"/>
        </c:dLbls>
        <c:marker val="1"/>
        <c:smooth val="0"/>
        <c:axId val="160884992"/>
        <c:axId val="159191040"/>
      </c:lineChart>
      <c:catAx>
        <c:axId val="160884992"/>
        <c:scaling>
          <c:orientation val="minMax"/>
        </c:scaling>
        <c:delete val="0"/>
        <c:axPos val="b"/>
        <c:numFmt formatCode="General" sourceLinked="1"/>
        <c:majorTickMark val="none"/>
        <c:minorTickMark val="none"/>
        <c:tickLblPos val="low"/>
        <c:spPr>
          <a:ln w="3175">
            <a:noFill/>
            <a:prstDash val="solid"/>
          </a:ln>
        </c:spPr>
        <c:txPr>
          <a:bodyPr rot="-4320000" vert="horz"/>
          <a:lstStyle/>
          <a:p>
            <a:pPr>
              <a:defRPr/>
            </a:pPr>
            <a:endParaRPr lang="en-US"/>
          </a:p>
        </c:txPr>
        <c:crossAx val="159191040"/>
        <c:crosses val="autoZero"/>
        <c:auto val="1"/>
        <c:lblAlgn val="ctr"/>
        <c:lblOffset val="100"/>
        <c:tickLblSkip val="1"/>
        <c:tickMarkSkip val="1"/>
        <c:noMultiLvlLbl val="1"/>
      </c:catAx>
      <c:valAx>
        <c:axId val="159191040"/>
        <c:scaling>
          <c:orientation val="minMax"/>
        </c:scaling>
        <c:delete val="0"/>
        <c:axPos val="l"/>
        <c:majorGridlines>
          <c:spPr>
            <a:ln w="6350">
              <a:noFill/>
              <a:prstDash val="solid"/>
            </a:ln>
          </c:spPr>
        </c:majorGridlines>
        <c:numFmt formatCode="#,##0" sourceLinked="1"/>
        <c:majorTickMark val="none"/>
        <c:minorTickMark val="none"/>
        <c:tickLblPos val="nextTo"/>
        <c:spPr>
          <a:ln w="3175">
            <a:noFill/>
            <a:prstDash val="solid"/>
          </a:ln>
        </c:spPr>
        <c:txPr>
          <a:bodyPr rot="0" vert="horz"/>
          <a:lstStyle/>
          <a:p>
            <a:pPr>
              <a:defRPr/>
            </a:pPr>
            <a:endParaRPr lang="en-US"/>
          </a:p>
        </c:txPr>
        <c:crossAx val="160884992"/>
        <c:crosses val="autoZero"/>
        <c:crossBetween val="between"/>
        <c:dispUnits>
          <c:builtInUnit val="thousands"/>
        </c:dispUnits>
      </c:valAx>
      <c:valAx>
        <c:axId val="159193344"/>
        <c:scaling>
          <c:orientation val="minMax"/>
        </c:scaling>
        <c:delete val="0"/>
        <c:axPos val="r"/>
        <c:numFmt formatCode="#,##0" sourceLinked="1"/>
        <c:majorTickMark val="none"/>
        <c:minorTickMark val="none"/>
        <c:tickLblPos val="nextTo"/>
        <c:spPr>
          <a:ln>
            <a:noFill/>
          </a:ln>
        </c:spPr>
        <c:crossAx val="159200000"/>
        <c:crosses val="max"/>
        <c:crossBetween val="between"/>
        <c:dispUnits>
          <c:builtInUnit val="thousands"/>
        </c:dispUnits>
      </c:valAx>
      <c:catAx>
        <c:axId val="159200000"/>
        <c:scaling>
          <c:orientation val="minMax"/>
        </c:scaling>
        <c:delete val="1"/>
        <c:axPos val="b"/>
        <c:numFmt formatCode="General" sourceLinked="1"/>
        <c:majorTickMark val="out"/>
        <c:minorTickMark val="none"/>
        <c:tickLblPos val="nextTo"/>
        <c:crossAx val="159193344"/>
        <c:crosses val="autoZero"/>
        <c:auto val="0"/>
        <c:lblAlgn val="ctr"/>
        <c:lblOffset val="100"/>
        <c:noMultiLvlLbl val="0"/>
      </c:catAx>
      <c:spPr>
        <a:solidFill>
          <a:schemeClr val="bg1">
            <a:lumMod val="95000"/>
          </a:schemeClr>
        </a:solidFill>
        <a:ln w="12700">
          <a:noFill/>
          <a:prstDash val="solid"/>
        </a:ln>
      </c:spPr>
    </c:plotArea>
    <c:legend>
      <c:legendPos val="b"/>
      <c:layout>
        <c:manualLayout>
          <c:xMode val="edge"/>
          <c:yMode val="edge"/>
          <c:x val="5.8051791415395529E-2"/>
          <c:y val="2.1369444444444444E-2"/>
          <c:w val="0.84685172135318376"/>
          <c:h val="0.22960150465979615"/>
        </c:manualLayout>
      </c:layout>
      <c:overlay val="0"/>
      <c:spPr>
        <a:noFill/>
        <a:ln w="3175">
          <a:noFill/>
          <a:prstDash val="solid"/>
        </a:ln>
      </c:spPr>
    </c:legend>
    <c:plotVisOnly val="1"/>
    <c:dispBlanksAs val="gap"/>
    <c:showDLblsOverMax val="0"/>
  </c:chart>
  <c:spPr>
    <a:solidFill>
      <a:schemeClr val="bg1">
        <a:lumMod val="95000"/>
      </a:schemeClr>
    </a:solidFill>
    <a:ln w="9525">
      <a:noFill/>
      <a:prstDash val="solid"/>
    </a:ln>
  </c:spPr>
  <c:txPr>
    <a:bodyPr/>
    <a:lstStyle/>
    <a:p>
      <a:pPr>
        <a:defRPr sz="1050" b="0" i="0" u="none" strike="noStrike" baseline="0">
          <a:solidFill>
            <a:schemeClr val="tx1"/>
          </a:solidFill>
          <a:latin typeface="Assistant" panose="00000500000000000000" pitchFamily="2" charset="-79"/>
          <a:ea typeface="Arial"/>
          <a:cs typeface="Assistant" panose="00000500000000000000" pitchFamily="2" charset="-79"/>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2499999999999E-2"/>
          <c:y val="0.19762777777777779"/>
          <c:w val="0.89744749999999984"/>
          <c:h val="0.65744074074074066"/>
        </c:manualLayout>
      </c:layout>
      <c:barChart>
        <c:barDir val="col"/>
        <c:grouping val="clustered"/>
        <c:varyColors val="0"/>
        <c:ser>
          <c:idx val="2"/>
          <c:order val="2"/>
          <c:tx>
            <c:strRef>
              <c:f>'נתונים ג''-18'!$D$1</c:f>
              <c:strCache>
                <c:ptCount val="1"/>
                <c:pt idx="0">
                  <c:v>החוב החיצוני נטו השלילי</c:v>
                </c:pt>
              </c:strCache>
            </c:strRef>
          </c:tx>
          <c:spPr>
            <a:solidFill>
              <a:srgbClr val="177990"/>
            </a:solidFill>
          </c:spPr>
          <c:invertIfNegative val="0"/>
          <c:cat>
            <c:strRef>
              <c:f>'נתונים ג''-18'!$A$5:$A$14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ג''-18'!$D$5:$D$14</c:f>
              <c:numCache>
                <c:formatCode>0.0</c:formatCode>
                <c:ptCount val="10"/>
                <c:pt idx="0">
                  <c:v>103.09110899999999</c:v>
                </c:pt>
                <c:pt idx="1">
                  <c:v>122.16000700000005</c:v>
                </c:pt>
                <c:pt idx="2">
                  <c:v>134.14946900000001</c:v>
                </c:pt>
                <c:pt idx="3">
                  <c:v>164.16361499999999</c:v>
                </c:pt>
                <c:pt idx="4">
                  <c:v>156.35942599999998</c:v>
                </c:pt>
                <c:pt idx="5">
                  <c:v>170.25685999999999</c:v>
                </c:pt>
                <c:pt idx="6">
                  <c:v>203.63687400000003</c:v>
                </c:pt>
                <c:pt idx="7">
                  <c:v>225.65614700000003</c:v>
                </c:pt>
                <c:pt idx="8">
                  <c:v>209.22700200000006</c:v>
                </c:pt>
                <c:pt idx="9">
                  <c:v>242.25752899999995</c:v>
                </c:pt>
              </c:numCache>
            </c:numRef>
          </c:val>
          <c:extLst>
            <c:ext xmlns:c16="http://schemas.microsoft.com/office/drawing/2014/chart" uri="{C3380CC4-5D6E-409C-BE32-E72D297353CC}">
              <c16:uniqueId val="{00000000-0DC4-4CB6-9639-28714413B8CC}"/>
            </c:ext>
          </c:extLst>
        </c:ser>
        <c:dLbls>
          <c:showLegendKey val="0"/>
          <c:showVal val="0"/>
          <c:showCatName val="0"/>
          <c:showSerName val="0"/>
          <c:showPercent val="0"/>
          <c:showBubbleSize val="0"/>
        </c:dLbls>
        <c:gapWidth val="30"/>
        <c:axId val="161275264"/>
        <c:axId val="161350784"/>
      </c:barChart>
      <c:lineChart>
        <c:grouping val="standard"/>
        <c:varyColors val="0"/>
        <c:ser>
          <c:idx val="1"/>
          <c:order val="0"/>
          <c:tx>
            <c:strRef>
              <c:f>'נתונים ג''-18'!$B$1</c:f>
              <c:strCache>
                <c:ptCount val="1"/>
                <c:pt idx="0">
                  <c:v>יתרת ההתחייבויות במכשירי חוב (החוב החיצוני ברוטו)</c:v>
                </c:pt>
              </c:strCache>
            </c:strRef>
          </c:tx>
          <c:spPr>
            <a:ln w="25400">
              <a:solidFill>
                <a:srgbClr val="59BFCB"/>
              </a:solidFill>
            </a:ln>
          </c:spPr>
          <c:marker>
            <c:symbol val="none"/>
          </c:marker>
          <c:cat>
            <c:strRef>
              <c:f>'נתונים ג''-18'!$A$5:$A$14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ג''-18'!$B$5:$B$14</c:f>
              <c:numCache>
                <c:formatCode>0.0</c:formatCode>
                <c:ptCount val="10"/>
                <c:pt idx="0">
                  <c:v>94.176047000000011</c:v>
                </c:pt>
                <c:pt idx="1">
                  <c:v>85.91713399999999</c:v>
                </c:pt>
                <c:pt idx="2">
                  <c:v>87.126961000000009</c:v>
                </c:pt>
                <c:pt idx="3">
                  <c:v>90.081592000000001</c:v>
                </c:pt>
                <c:pt idx="4">
                  <c:v>94.307213000000004</c:v>
                </c:pt>
                <c:pt idx="5">
                  <c:v>103.199916</c:v>
                </c:pt>
                <c:pt idx="6">
                  <c:v>130.40818200000001</c:v>
                </c:pt>
                <c:pt idx="7">
                  <c:v>160.32655</c:v>
                </c:pt>
                <c:pt idx="8">
                  <c:v>155.901329</c:v>
                </c:pt>
                <c:pt idx="9">
                  <c:v>154.69048599999999</c:v>
                </c:pt>
              </c:numCache>
            </c:numRef>
          </c:val>
          <c:smooth val="0"/>
          <c:extLst>
            <c:ext xmlns:c16="http://schemas.microsoft.com/office/drawing/2014/chart" uri="{C3380CC4-5D6E-409C-BE32-E72D297353CC}">
              <c16:uniqueId val="{00000001-0DC4-4CB6-9639-28714413B8CC}"/>
            </c:ext>
          </c:extLst>
        </c:ser>
        <c:ser>
          <c:idx val="0"/>
          <c:order val="1"/>
          <c:tx>
            <c:strRef>
              <c:f>'נתונים ג''-18'!$C$1</c:f>
              <c:strCache>
                <c:ptCount val="1"/>
                <c:pt idx="0">
                  <c:v>יתרת הנכסים במכשירי חוב</c:v>
                </c:pt>
              </c:strCache>
            </c:strRef>
          </c:tx>
          <c:spPr>
            <a:ln w="25400">
              <a:solidFill>
                <a:schemeClr val="bg1">
                  <a:lumMod val="65000"/>
                </a:schemeClr>
              </a:solidFill>
            </a:ln>
          </c:spPr>
          <c:marker>
            <c:symbol val="none"/>
          </c:marker>
          <c:cat>
            <c:strRef>
              <c:f>'נתונים ג''-18'!$A$5:$A$14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ג''-18'!$C$5:$C$14</c:f>
              <c:numCache>
                <c:formatCode>0.0</c:formatCode>
                <c:ptCount val="10"/>
                <c:pt idx="0">
                  <c:v>197.267156</c:v>
                </c:pt>
                <c:pt idx="1">
                  <c:v>208.07714100000004</c:v>
                </c:pt>
                <c:pt idx="2">
                  <c:v>221.27643</c:v>
                </c:pt>
                <c:pt idx="3">
                  <c:v>254.24520699999999</c:v>
                </c:pt>
                <c:pt idx="4">
                  <c:v>250.666639</c:v>
                </c:pt>
                <c:pt idx="5">
                  <c:v>273.45677599999999</c:v>
                </c:pt>
                <c:pt idx="6">
                  <c:v>334.04505600000005</c:v>
                </c:pt>
                <c:pt idx="7">
                  <c:v>385.98269700000003</c:v>
                </c:pt>
                <c:pt idx="8">
                  <c:v>365.12833100000006</c:v>
                </c:pt>
                <c:pt idx="9">
                  <c:v>396.94801499999994</c:v>
                </c:pt>
              </c:numCache>
            </c:numRef>
          </c:val>
          <c:smooth val="0"/>
          <c:extLst>
            <c:ext xmlns:c16="http://schemas.microsoft.com/office/drawing/2014/chart" uri="{C3380CC4-5D6E-409C-BE32-E72D297353CC}">
              <c16:uniqueId val="{00000002-0DC4-4CB6-9639-28714413B8CC}"/>
            </c:ext>
          </c:extLst>
        </c:ser>
        <c:dLbls>
          <c:showLegendKey val="0"/>
          <c:showVal val="0"/>
          <c:showCatName val="0"/>
          <c:showSerName val="0"/>
          <c:showPercent val="0"/>
          <c:showBubbleSize val="0"/>
        </c:dLbls>
        <c:marker val="1"/>
        <c:smooth val="0"/>
        <c:axId val="161275264"/>
        <c:axId val="161350784"/>
      </c:lineChart>
      <c:catAx>
        <c:axId val="161275264"/>
        <c:scaling>
          <c:orientation val="minMax"/>
        </c:scaling>
        <c:delete val="0"/>
        <c:axPos val="b"/>
        <c:numFmt formatCode="General" sourceLinked="0"/>
        <c:majorTickMark val="none"/>
        <c:minorTickMark val="none"/>
        <c:tickLblPos val="low"/>
        <c:spPr>
          <a:ln>
            <a:noFill/>
          </a:ln>
        </c:spPr>
        <c:txPr>
          <a:bodyPr rot="-2460000" vert="horz"/>
          <a:lstStyle/>
          <a:p>
            <a:pPr>
              <a:defRPr sz="1100">
                <a:latin typeface="Assistant" panose="00000500000000000000" pitchFamily="2" charset="-79"/>
                <a:cs typeface="Assistant" panose="00000500000000000000" pitchFamily="2" charset="-79"/>
              </a:defRPr>
            </a:pPr>
            <a:endParaRPr lang="en-US"/>
          </a:p>
        </c:txPr>
        <c:crossAx val="161350784"/>
        <c:crosses val="autoZero"/>
        <c:auto val="1"/>
        <c:lblAlgn val="ctr"/>
        <c:lblOffset val="100"/>
        <c:noMultiLvlLbl val="1"/>
      </c:catAx>
      <c:valAx>
        <c:axId val="161350784"/>
        <c:scaling>
          <c:orientation val="minMax"/>
        </c:scaling>
        <c:delete val="0"/>
        <c:axPos val="l"/>
        <c:majorGridlines>
          <c:spPr>
            <a:ln w="9525">
              <a:noFill/>
              <a:prstDash val="solid"/>
            </a:ln>
          </c:spPr>
        </c:majorGridlines>
        <c:numFmt formatCode="#,##0" sourceLinked="0"/>
        <c:majorTickMark val="none"/>
        <c:minorTickMark val="none"/>
        <c:tickLblPos val="nextTo"/>
        <c:spPr>
          <a:ln>
            <a:noFill/>
          </a:ln>
        </c:spPr>
        <c:txPr>
          <a:bodyPr/>
          <a:lstStyle/>
          <a:p>
            <a:pPr>
              <a:defRPr sz="1100">
                <a:latin typeface="Assistant" panose="00000500000000000000" pitchFamily="2" charset="-79"/>
                <a:cs typeface="Assistant" panose="00000500000000000000" pitchFamily="2" charset="-79"/>
              </a:defRPr>
            </a:pPr>
            <a:endParaRPr lang="en-US"/>
          </a:p>
        </c:txPr>
        <c:crossAx val="161275264"/>
        <c:crosses val="autoZero"/>
        <c:crossBetween val="between"/>
        <c:majorUnit val="100"/>
      </c:valAx>
      <c:spPr>
        <a:solidFill>
          <a:schemeClr val="bg1">
            <a:lumMod val="95000"/>
          </a:schemeClr>
        </a:solidFill>
        <a:ln>
          <a:noFill/>
        </a:ln>
      </c:spPr>
    </c:plotArea>
    <c:legend>
      <c:legendPos val="b"/>
      <c:layout>
        <c:manualLayout>
          <c:xMode val="edge"/>
          <c:yMode val="edge"/>
          <c:x val="0.11861638888888888"/>
          <c:y val="3.3787499999999998E-2"/>
          <c:w val="0.85358111111111112"/>
          <c:h val="0.35977083333333332"/>
        </c:manualLayout>
      </c:layout>
      <c:overlay val="0"/>
      <c:spPr>
        <a:ln>
          <a:noFill/>
        </a:ln>
      </c:spPr>
      <c:txPr>
        <a:bodyPr/>
        <a:lstStyle/>
        <a:p>
          <a:pPr>
            <a:defRPr sz="1100">
              <a:latin typeface="Assistant" panose="00000500000000000000" pitchFamily="2" charset="-79"/>
              <a:cs typeface="Assistant" panose="00000500000000000000" pitchFamily="2" charset="-79"/>
            </a:defRPr>
          </a:pPr>
          <a:endParaRPr lang="en-US"/>
        </a:p>
      </c:txPr>
    </c:legend>
    <c:plotVisOnly val="1"/>
    <c:dispBlanksAs val="gap"/>
    <c:showDLblsOverMax val="0"/>
  </c:chart>
  <c:spPr>
    <a:solidFill>
      <a:schemeClr val="bg1">
        <a:lumMod val="95000"/>
      </a:schemeClr>
    </a:solidFill>
    <a:ln>
      <a:noFill/>
    </a:ln>
  </c:spPr>
  <c:txPr>
    <a:bodyPr/>
    <a:lstStyle/>
    <a:p>
      <a:pPr>
        <a:defRPr>
          <a:latin typeface="David" panose="020E0502060401010101" pitchFamily="34" charset="-79"/>
          <a:cs typeface="David" panose="020E0502060401010101" pitchFamily="34" charset="-79"/>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7055555555555"/>
          <c:y val="0.15424398148148147"/>
          <c:w val="0.86699944444444443"/>
          <c:h val="0.59987129629629643"/>
        </c:manualLayout>
      </c:layout>
      <c:barChart>
        <c:barDir val="col"/>
        <c:grouping val="stacked"/>
        <c:varyColors val="0"/>
        <c:ser>
          <c:idx val="5"/>
          <c:order val="0"/>
          <c:tx>
            <c:strRef>
              <c:f>'נתונים ג''-19'!$A$2</c:f>
              <c:strCache>
                <c:ptCount val="1"/>
                <c:pt idx="0">
                  <c:v>גופים מוסדיים </c:v>
                </c:pt>
              </c:strCache>
            </c:strRef>
          </c:tx>
          <c:spPr>
            <a:solidFill>
              <a:schemeClr val="accent6">
                <a:lumMod val="60000"/>
              </a:schemeClr>
            </a:solidFill>
            <a:ln>
              <a:noFill/>
            </a:ln>
            <a:effectLst/>
          </c:spPr>
          <c:invertIfNegative val="0"/>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ג''-19'!$B$2:$K$2</c:f>
              <c:numCache>
                <c:formatCode>_ * #,##0_ ;_ * \-#,##0_ ;_ * "-"??_ ;_ @_ </c:formatCode>
                <c:ptCount val="10"/>
                <c:pt idx="0">
                  <c:v>-473148</c:v>
                </c:pt>
                <c:pt idx="1">
                  <c:v>774469</c:v>
                </c:pt>
                <c:pt idx="2">
                  <c:v>27403</c:v>
                </c:pt>
                <c:pt idx="3">
                  <c:v>-1144306</c:v>
                </c:pt>
                <c:pt idx="4">
                  <c:v>453199</c:v>
                </c:pt>
                <c:pt idx="5">
                  <c:v>-672223</c:v>
                </c:pt>
                <c:pt idx="6">
                  <c:v>-26410</c:v>
                </c:pt>
                <c:pt idx="7">
                  <c:v>-120819</c:v>
                </c:pt>
                <c:pt idx="8">
                  <c:v>868365</c:v>
                </c:pt>
                <c:pt idx="9">
                  <c:v>-31409</c:v>
                </c:pt>
              </c:numCache>
            </c:numRef>
          </c:val>
          <c:extLst xmlns:c15="http://schemas.microsoft.com/office/drawing/2012/chart">
            <c:ext xmlns:c16="http://schemas.microsoft.com/office/drawing/2014/chart" uri="{C3380CC4-5D6E-409C-BE32-E72D297353CC}">
              <c16:uniqueId val="{00000000-3260-4497-9FFE-4708F2B0611E}"/>
            </c:ext>
          </c:extLst>
        </c:ser>
        <c:ser>
          <c:idx val="0"/>
          <c:order val="1"/>
          <c:tx>
            <c:strRef>
              <c:f>'נתונים ג''-19'!$A$3</c:f>
              <c:strCache>
                <c:ptCount val="1"/>
                <c:pt idx="0">
                  <c:v>ממשלה </c:v>
                </c:pt>
              </c:strCache>
            </c:strRef>
          </c:tx>
          <c:spPr>
            <a:solidFill>
              <a:schemeClr val="accent2"/>
            </a:solidFill>
            <a:ln>
              <a:noFill/>
            </a:ln>
            <a:effectLst/>
          </c:spPr>
          <c:invertIfNegative val="0"/>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ג''-19'!$B$3:$K$3</c:f>
              <c:numCache>
                <c:formatCode>_ * #,##0_ ;_ * \-#,##0_ ;_ * "-"??_ ;_ @_ </c:formatCode>
                <c:ptCount val="10"/>
                <c:pt idx="0">
                  <c:v>1099000</c:v>
                </c:pt>
                <c:pt idx="1">
                  <c:v>-67000</c:v>
                </c:pt>
                <c:pt idx="2">
                  <c:v>292000</c:v>
                </c:pt>
                <c:pt idx="3">
                  <c:v>-288000</c:v>
                </c:pt>
                <c:pt idx="4">
                  <c:v>64000</c:v>
                </c:pt>
                <c:pt idx="5">
                  <c:v>58000</c:v>
                </c:pt>
                <c:pt idx="6">
                  <c:v>45000.000000000226</c:v>
                </c:pt>
                <c:pt idx="7">
                  <c:v>3936000</c:v>
                </c:pt>
                <c:pt idx="8">
                  <c:v>441000</c:v>
                </c:pt>
                <c:pt idx="9">
                  <c:v>-2469000</c:v>
                </c:pt>
              </c:numCache>
            </c:numRef>
          </c:val>
          <c:extLst xmlns:c15="http://schemas.microsoft.com/office/drawing/2012/chart">
            <c:ext xmlns:c16="http://schemas.microsoft.com/office/drawing/2014/chart" uri="{C3380CC4-5D6E-409C-BE32-E72D297353CC}">
              <c16:uniqueId val="{00000001-3260-4497-9FFE-4708F2B0611E}"/>
            </c:ext>
          </c:extLst>
        </c:ser>
        <c:ser>
          <c:idx val="1"/>
          <c:order val="2"/>
          <c:tx>
            <c:strRef>
              <c:f>'נתונים ג''-19'!$A$4</c:f>
              <c:strCache>
                <c:ptCount val="1"/>
                <c:pt idx="0">
                  <c:v>בנקים </c:v>
                </c:pt>
              </c:strCache>
            </c:strRef>
          </c:tx>
          <c:spPr>
            <a:solidFill>
              <a:schemeClr val="accent4"/>
            </a:solidFill>
            <a:ln>
              <a:noFill/>
            </a:ln>
            <a:effectLst/>
          </c:spPr>
          <c:invertIfNegative val="0"/>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ג''-19'!$B$4:$K$4</c:f>
              <c:numCache>
                <c:formatCode>_ * #,##0_ ;_ * \-#,##0_ ;_ * "-"??_ ;_ @_ </c:formatCode>
                <c:ptCount val="10"/>
                <c:pt idx="0">
                  <c:v>3231321</c:v>
                </c:pt>
                <c:pt idx="1">
                  <c:v>-5222202</c:v>
                </c:pt>
                <c:pt idx="2">
                  <c:v>2479304</c:v>
                </c:pt>
                <c:pt idx="3">
                  <c:v>1989103</c:v>
                </c:pt>
                <c:pt idx="4">
                  <c:v>-2077817</c:v>
                </c:pt>
                <c:pt idx="5">
                  <c:v>2154148</c:v>
                </c:pt>
                <c:pt idx="6">
                  <c:v>-1650211</c:v>
                </c:pt>
                <c:pt idx="7">
                  <c:v>1875983</c:v>
                </c:pt>
                <c:pt idx="8">
                  <c:v>2177514</c:v>
                </c:pt>
                <c:pt idx="9">
                  <c:v>3557995</c:v>
                </c:pt>
              </c:numCache>
            </c:numRef>
          </c:val>
          <c:extLst xmlns:c15="http://schemas.microsoft.com/office/drawing/2012/chart">
            <c:ext xmlns:c16="http://schemas.microsoft.com/office/drawing/2014/chart" uri="{C3380CC4-5D6E-409C-BE32-E72D297353CC}">
              <c16:uniqueId val="{00000002-3260-4497-9FFE-4708F2B0611E}"/>
            </c:ext>
          </c:extLst>
        </c:ser>
        <c:ser>
          <c:idx val="2"/>
          <c:order val="3"/>
          <c:tx>
            <c:strRef>
              <c:f>'נתונים ג''-19'!$A$5</c:f>
              <c:strCache>
                <c:ptCount val="1"/>
                <c:pt idx="0">
                  <c:v>מגזר עסקי </c:v>
                </c:pt>
              </c:strCache>
            </c:strRef>
          </c:tx>
          <c:spPr>
            <a:solidFill>
              <a:schemeClr val="accent6"/>
            </a:solidFill>
            <a:ln>
              <a:noFill/>
            </a:ln>
            <a:effectLst/>
          </c:spPr>
          <c:invertIfNegative val="0"/>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ג''-19'!$B$5:$K$5</c:f>
              <c:numCache>
                <c:formatCode>_ * #,##0_ ;_ * \-#,##0_ ;_ * "-"??_ ;_ @_ </c:formatCode>
                <c:ptCount val="10"/>
                <c:pt idx="0">
                  <c:v>-699055</c:v>
                </c:pt>
                <c:pt idx="1">
                  <c:v>1880245</c:v>
                </c:pt>
                <c:pt idx="2">
                  <c:v>-408376</c:v>
                </c:pt>
                <c:pt idx="3">
                  <c:v>-704457</c:v>
                </c:pt>
                <c:pt idx="4">
                  <c:v>-2985384</c:v>
                </c:pt>
                <c:pt idx="5">
                  <c:v>-3092326</c:v>
                </c:pt>
                <c:pt idx="6">
                  <c:v>-3083821</c:v>
                </c:pt>
                <c:pt idx="7">
                  <c:v>42230</c:v>
                </c:pt>
                <c:pt idx="8">
                  <c:v>1311017</c:v>
                </c:pt>
                <c:pt idx="9">
                  <c:v>1816524</c:v>
                </c:pt>
              </c:numCache>
            </c:numRef>
          </c:val>
          <c:extLst xmlns:c15="http://schemas.microsoft.com/office/drawing/2012/chart">
            <c:ext xmlns:c16="http://schemas.microsoft.com/office/drawing/2014/chart" uri="{C3380CC4-5D6E-409C-BE32-E72D297353CC}">
              <c16:uniqueId val="{00000003-3260-4497-9FFE-4708F2B0611E}"/>
            </c:ext>
          </c:extLst>
        </c:ser>
        <c:ser>
          <c:idx val="3"/>
          <c:order val="4"/>
          <c:tx>
            <c:strRef>
              <c:f>'נתונים ג''-19'!$A$6</c:f>
              <c:strCache>
                <c:ptCount val="1"/>
                <c:pt idx="0">
                  <c:v>משקי בית </c:v>
                </c:pt>
              </c:strCache>
            </c:strRef>
          </c:tx>
          <c:spPr>
            <a:solidFill>
              <a:srgbClr val="AEDCE0"/>
            </a:solidFill>
            <a:ln>
              <a:noFill/>
            </a:ln>
            <a:effectLst/>
          </c:spPr>
          <c:invertIfNegative val="0"/>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ג''-19'!$B$6:$K$6</c:f>
              <c:numCache>
                <c:formatCode>_ * #,##0_ ;_ * \-#,##0_ ;_ * "-"??_ ;_ @_ </c:formatCode>
                <c:ptCount val="10"/>
                <c:pt idx="0">
                  <c:v>-1367000</c:v>
                </c:pt>
                <c:pt idx="1">
                  <c:v>-1037000</c:v>
                </c:pt>
                <c:pt idx="2">
                  <c:v>-1324000</c:v>
                </c:pt>
                <c:pt idx="3">
                  <c:v>-1120000</c:v>
                </c:pt>
                <c:pt idx="4">
                  <c:v>-1213000</c:v>
                </c:pt>
                <c:pt idx="5">
                  <c:v>-1496000</c:v>
                </c:pt>
                <c:pt idx="6">
                  <c:v>-1521000</c:v>
                </c:pt>
                <c:pt idx="7">
                  <c:v>-1298000</c:v>
                </c:pt>
                <c:pt idx="8">
                  <c:v>-2143000</c:v>
                </c:pt>
                <c:pt idx="9">
                  <c:v>2130000</c:v>
                </c:pt>
              </c:numCache>
            </c:numRef>
          </c:val>
          <c:extLst xmlns:c15="http://schemas.microsoft.com/office/drawing/2012/chart">
            <c:ext xmlns:c16="http://schemas.microsoft.com/office/drawing/2014/chart" uri="{C3380CC4-5D6E-409C-BE32-E72D297353CC}">
              <c16:uniqueId val="{00000004-3260-4497-9FFE-4708F2B0611E}"/>
            </c:ext>
          </c:extLst>
        </c:ser>
        <c:dLbls>
          <c:showLegendKey val="0"/>
          <c:showVal val="0"/>
          <c:showCatName val="0"/>
          <c:showSerName val="0"/>
          <c:showPercent val="0"/>
          <c:showBubbleSize val="0"/>
        </c:dLbls>
        <c:gapWidth val="150"/>
        <c:overlap val="100"/>
        <c:axId val="1030318736"/>
        <c:axId val="1030321688"/>
      </c:barChart>
      <c:lineChart>
        <c:grouping val="standard"/>
        <c:varyColors val="0"/>
        <c:ser>
          <c:idx val="4"/>
          <c:order val="5"/>
          <c:tx>
            <c:strRef>
              <c:f>'נתונים ג''-19'!$A$7</c:f>
              <c:strCache>
                <c:ptCount val="1"/>
                <c:pt idx="0">
                  <c:v>סה"כ</c:v>
                </c:pt>
              </c:strCache>
            </c:strRef>
          </c:tx>
          <c:spPr>
            <a:ln w="28575" cap="rnd">
              <a:noFill/>
              <a:round/>
            </a:ln>
            <a:effectLst/>
          </c:spPr>
          <c:marker>
            <c:symbol val="circle"/>
            <c:size val="5"/>
            <c:spPr>
              <a:solidFill>
                <a:schemeClr val="tx1"/>
              </a:solidFill>
              <a:ln w="9525">
                <a:noFill/>
              </a:ln>
              <a:effectLst/>
            </c:spPr>
          </c:marker>
          <c:cat>
            <c:strRef>
              <c:f>'נתונים ג''-19'!$B$1:$K$1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ג''-19'!$B$7:$K$7</c:f>
              <c:numCache>
                <c:formatCode>_ * #,##0_ ;_ * \-#,##0_ ;_ * "-"??_ ;_ @_ </c:formatCode>
                <c:ptCount val="10"/>
                <c:pt idx="0">
                  <c:v>1791118</c:v>
                </c:pt>
                <c:pt idx="1">
                  <c:v>-3671488</c:v>
                </c:pt>
                <c:pt idx="2">
                  <c:v>1066331</c:v>
                </c:pt>
                <c:pt idx="3">
                  <c:v>-1267660</c:v>
                </c:pt>
                <c:pt idx="4">
                  <c:v>-5759002</c:v>
                </c:pt>
                <c:pt idx="5">
                  <c:v>-3048401</c:v>
                </c:pt>
                <c:pt idx="6">
                  <c:v>-6236442</c:v>
                </c:pt>
                <c:pt idx="7">
                  <c:v>4435394</c:v>
                </c:pt>
                <c:pt idx="8">
                  <c:v>2654896</c:v>
                </c:pt>
                <c:pt idx="9">
                  <c:v>5004110</c:v>
                </c:pt>
              </c:numCache>
            </c:numRef>
          </c:val>
          <c:smooth val="0"/>
          <c:extLst xmlns:c15="http://schemas.microsoft.com/office/drawing/2012/chart">
            <c:ext xmlns:c16="http://schemas.microsoft.com/office/drawing/2014/chart" uri="{C3380CC4-5D6E-409C-BE32-E72D297353CC}">
              <c16:uniqueId val="{00000005-3260-4497-9FFE-4708F2B0611E}"/>
            </c:ext>
          </c:extLst>
        </c:ser>
        <c:dLbls>
          <c:showLegendKey val="0"/>
          <c:showVal val="0"/>
          <c:showCatName val="0"/>
          <c:showSerName val="0"/>
          <c:showPercent val="0"/>
          <c:showBubbleSize val="0"/>
        </c:dLbls>
        <c:marker val="1"/>
        <c:smooth val="0"/>
        <c:axId val="1030318736"/>
        <c:axId val="1030321688"/>
      </c:lineChart>
      <c:catAx>
        <c:axId val="1030318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0321688"/>
        <c:crosses val="autoZero"/>
        <c:auto val="1"/>
        <c:lblAlgn val="ctr"/>
        <c:lblOffset val="100"/>
        <c:noMultiLvlLbl val="0"/>
      </c:catAx>
      <c:valAx>
        <c:axId val="1030321688"/>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0318736"/>
        <c:crosses val="autoZero"/>
        <c:crossBetween val="between"/>
        <c:majorUnit val="2000000"/>
        <c:minorUnit val="1000000"/>
        <c:dispUnits>
          <c:builtInUnit val="millions"/>
        </c:dispUnits>
      </c:valAx>
      <c:spPr>
        <a:noFill/>
        <a:ln>
          <a:noFill/>
        </a:ln>
        <a:effectLst/>
      </c:spPr>
    </c:plotArea>
    <c:legend>
      <c:legendPos val="b"/>
      <c:layout>
        <c:manualLayout>
          <c:xMode val="edge"/>
          <c:yMode val="edge"/>
          <c:x val="3.0498006522304184E-2"/>
          <c:y val="2.4905758675551986E-2"/>
          <c:w val="0.9431603642137325"/>
          <c:h val="0.110042149035148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F2F2F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1092739238899"/>
          <c:y val="7.434516992410492E-2"/>
          <c:w val="0.82627203536618454"/>
          <c:h val="0.72277354678963679"/>
        </c:manualLayout>
      </c:layout>
      <c:barChart>
        <c:barDir val="col"/>
        <c:grouping val="stacked"/>
        <c:varyColors val="0"/>
        <c:ser>
          <c:idx val="5"/>
          <c:order val="0"/>
          <c:tx>
            <c:strRef>
              <c:f>'נתונים ג''-20'!$A$3</c:f>
              <c:strCache>
                <c:ptCount val="1"/>
                <c:pt idx="0">
                  <c:v>משקי בית </c:v>
                </c:pt>
              </c:strCache>
            </c:strRef>
          </c:tx>
          <c:spPr>
            <a:solidFill>
              <a:srgbClr val="177990"/>
            </a:solidFill>
            <a:ln>
              <a:noFill/>
            </a:ln>
            <a:effectLst/>
          </c:spPr>
          <c:invertIfNegative val="0"/>
          <c:cat>
            <c:strRef>
              <c:f>'נתונים ג''-20'!$B$2:$H$2</c:f>
              <c:strCache>
                <c:ptCount val="7"/>
                <c:pt idx="0">
                  <c:v>2017</c:v>
                </c:pt>
                <c:pt idx="1">
                  <c:v>2018</c:v>
                </c:pt>
                <c:pt idx="2">
                  <c:v>2019</c:v>
                </c:pt>
                <c:pt idx="3">
                  <c:v>2020</c:v>
                </c:pt>
                <c:pt idx="4">
                  <c:v>2021</c:v>
                </c:pt>
                <c:pt idx="5">
                  <c:v>2022</c:v>
                </c:pt>
                <c:pt idx="6">
                  <c:v>2023</c:v>
                </c:pt>
              </c:strCache>
            </c:strRef>
          </c:cat>
          <c:val>
            <c:numRef>
              <c:f>'נתונים ג''-20'!$B$3:$H$3</c:f>
              <c:numCache>
                <c:formatCode>_ * #,##0_ ;_ * \-#,##0_ ;_ * "-"??_ ;_ @_ </c:formatCode>
                <c:ptCount val="7"/>
                <c:pt idx="0">
                  <c:v>-4048877.3439999996</c:v>
                </c:pt>
                <c:pt idx="1">
                  <c:v>-1159547.2949999999</c:v>
                </c:pt>
                <c:pt idx="2">
                  <c:v>-773480.82699999982</c:v>
                </c:pt>
                <c:pt idx="3">
                  <c:v>-1324299.0689999997</c:v>
                </c:pt>
                <c:pt idx="4">
                  <c:v>-1493326.773</c:v>
                </c:pt>
                <c:pt idx="5">
                  <c:v>-2597491.3949999991</c:v>
                </c:pt>
                <c:pt idx="6">
                  <c:v>2930470.2630000003</c:v>
                </c:pt>
              </c:numCache>
            </c:numRef>
          </c:val>
          <c:extLst xmlns:c15="http://schemas.microsoft.com/office/drawing/2012/chart">
            <c:ext xmlns:c16="http://schemas.microsoft.com/office/drawing/2014/chart" uri="{C3380CC4-5D6E-409C-BE32-E72D297353CC}">
              <c16:uniqueId val="{0000000B-B476-45E4-9CD5-4252C7D705A7}"/>
            </c:ext>
          </c:extLst>
        </c:ser>
        <c:ser>
          <c:idx val="0"/>
          <c:order val="1"/>
          <c:tx>
            <c:strRef>
              <c:f>'נתונים ג''-20'!$A$4</c:f>
              <c:strCache>
                <c:ptCount val="1"/>
              </c:strCache>
            </c:strRef>
          </c:tx>
          <c:spPr>
            <a:solidFill>
              <a:schemeClr val="accent1"/>
            </a:solidFill>
            <a:ln>
              <a:noFill/>
            </a:ln>
            <a:effectLst/>
          </c:spPr>
          <c:invertIfNegative val="0"/>
          <c:cat>
            <c:strRef>
              <c:f>'נתונים ג''-20'!$B$2:$H$2</c:f>
              <c:strCache>
                <c:ptCount val="7"/>
                <c:pt idx="0">
                  <c:v>2017</c:v>
                </c:pt>
                <c:pt idx="1">
                  <c:v>2018</c:v>
                </c:pt>
                <c:pt idx="2">
                  <c:v>2019</c:v>
                </c:pt>
                <c:pt idx="3">
                  <c:v>2020</c:v>
                </c:pt>
                <c:pt idx="4">
                  <c:v>2021</c:v>
                </c:pt>
                <c:pt idx="5">
                  <c:v>2022</c:v>
                </c:pt>
                <c:pt idx="6">
                  <c:v>2023</c:v>
                </c:pt>
              </c:strCache>
            </c:strRef>
          </c:cat>
          <c:val>
            <c:numRef>
              <c:f>'נתונים ג''-20'!$B$4:$H$4</c:f>
              <c:numCache>
                <c:formatCode>General</c:formatCode>
                <c:ptCount val="7"/>
              </c:numCache>
            </c:numRef>
          </c:val>
          <c:extLst>
            <c:ext xmlns:c16="http://schemas.microsoft.com/office/drawing/2014/chart" uri="{C3380CC4-5D6E-409C-BE32-E72D297353CC}">
              <c16:uniqueId val="{00000000-16FC-4CB8-BEFE-52946FFCD68F}"/>
            </c:ext>
          </c:extLst>
        </c:ser>
        <c:dLbls>
          <c:showLegendKey val="0"/>
          <c:showVal val="0"/>
          <c:showCatName val="0"/>
          <c:showSerName val="0"/>
          <c:showPercent val="0"/>
          <c:showBubbleSize val="0"/>
        </c:dLbls>
        <c:gapWidth val="150"/>
        <c:overlap val="100"/>
        <c:axId val="1030318736"/>
        <c:axId val="1030321688"/>
      </c:barChart>
      <c:catAx>
        <c:axId val="1030318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30321688"/>
        <c:crosses val="autoZero"/>
        <c:auto val="1"/>
        <c:lblAlgn val="ctr"/>
        <c:lblOffset val="100"/>
        <c:noMultiLvlLbl val="0"/>
      </c:catAx>
      <c:valAx>
        <c:axId val="1030321688"/>
        <c:scaling>
          <c:orientation val="minMax"/>
        </c:scaling>
        <c:delete val="0"/>
        <c:axPos val="l"/>
        <c:majorGridlines>
          <c:spPr>
            <a:ln w="9525" cap="flat" cmpd="sng" algn="ctr">
              <a:no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0318736"/>
        <c:crosses val="autoZero"/>
        <c:crossBetween val="between"/>
        <c:majorUnit val="2000000"/>
        <c:minorUnit val="1000000"/>
        <c:dispUnits>
          <c:builtInUnit val="millions"/>
        </c:dispUnits>
      </c:valAx>
      <c:spPr>
        <a:noFill/>
        <a:ln>
          <a:noFill/>
        </a:ln>
        <a:effectLst/>
      </c:spPr>
    </c:plotArea>
    <c:plotVisOnly val="1"/>
    <c:dispBlanksAs val="gap"/>
    <c:showDLblsOverMax val="0"/>
  </c:chart>
  <c:spPr>
    <a:solidFill>
      <a:srgbClr val="F2F2F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7327719184961989"/>
          <c:y val="0.12119723839533689"/>
          <c:w val="0.24169805567513272"/>
          <c:h val="0.53550621732393633"/>
        </c:manualLayout>
      </c:layout>
      <c:barChart>
        <c:barDir val="bar"/>
        <c:grouping val="clustered"/>
        <c:varyColors val="0"/>
        <c:ser>
          <c:idx val="0"/>
          <c:order val="0"/>
          <c:tx>
            <c:strRef>
              <c:f>'נתונים ג''-20'!$A$8</c:f>
              <c:strCache>
                <c:ptCount val="1"/>
                <c:pt idx="0">
                  <c:v>משקי בית </c:v>
                </c:pt>
              </c:strCache>
            </c:strRef>
          </c:tx>
          <c:spPr>
            <a:solidFill>
              <a:srgbClr val="177990"/>
            </a:solidFill>
            <a:ln>
              <a:noFill/>
            </a:ln>
            <a:effectLst/>
          </c:spPr>
          <c:invertIfNegative val="0"/>
          <c:dLbls>
            <c:dLbl>
              <c:idx val="3"/>
              <c:layout>
                <c:manualLayout>
                  <c:x val="-2.7979167953230818E-3"/>
                  <c:y val="-8.14061371244564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3B-429D-B0AA-32A81F0181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'נתונים ג''-20'!$B$7:$E$7</c:f>
              <c:strCache>
                <c:ptCount val="4"/>
                <c:pt idx="0">
                  <c:v>Q1/2023</c:v>
                </c:pt>
                <c:pt idx="1">
                  <c:v>Q2/2023</c:v>
                </c:pt>
                <c:pt idx="2">
                  <c:v>Q3/2023</c:v>
                </c:pt>
                <c:pt idx="3">
                  <c:v>Q4/2023</c:v>
                </c:pt>
              </c:strCache>
            </c:strRef>
          </c:cat>
          <c:val>
            <c:numRef>
              <c:f>'נתונים ג''-20'!$B$8:$E$8</c:f>
              <c:numCache>
                <c:formatCode>_ * #,##0_ ;_ * \-#,##0_ ;_ * "-"??_ ;_ @_ </c:formatCode>
                <c:ptCount val="4"/>
                <c:pt idx="0">
                  <c:v>952561.41899999999</c:v>
                </c:pt>
                <c:pt idx="1">
                  <c:v>538585.0610000001</c:v>
                </c:pt>
                <c:pt idx="2">
                  <c:v>787613.304</c:v>
                </c:pt>
                <c:pt idx="3">
                  <c:v>651710.47899999993</c:v>
                </c:pt>
              </c:numCache>
            </c:numRef>
          </c:val>
          <c:extLst>
            <c:ext xmlns:c16="http://schemas.microsoft.com/office/drawing/2014/chart" uri="{C3380CC4-5D6E-409C-BE32-E72D297353CC}">
              <c16:uniqueId val="{00000000-04A5-4085-9340-473F115DAD82}"/>
            </c:ext>
          </c:extLst>
        </c:ser>
        <c:dLbls>
          <c:showLegendKey val="0"/>
          <c:showVal val="0"/>
          <c:showCatName val="0"/>
          <c:showSerName val="0"/>
          <c:showPercent val="0"/>
          <c:showBubbleSize val="0"/>
        </c:dLbls>
        <c:gapWidth val="182"/>
        <c:axId val="1148238280"/>
        <c:axId val="1148240904"/>
      </c:barChart>
      <c:catAx>
        <c:axId val="114823828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148240904"/>
        <c:crosses val="autoZero"/>
        <c:auto val="1"/>
        <c:lblAlgn val="ctr"/>
        <c:lblOffset val="100"/>
        <c:noMultiLvlLbl val="0"/>
      </c:catAx>
      <c:valAx>
        <c:axId val="1148240904"/>
        <c:scaling>
          <c:orientation val="minMax"/>
        </c:scaling>
        <c:delete val="1"/>
        <c:axPos val="b"/>
        <c:majorGridlines>
          <c:spPr>
            <a:ln w="9525" cap="flat" cmpd="sng" algn="ctr">
              <a:noFill/>
              <a:round/>
            </a:ln>
            <a:effectLst/>
          </c:spPr>
        </c:majorGridlines>
        <c:numFmt formatCode="#,##0.0" sourceLinked="0"/>
        <c:majorTickMark val="none"/>
        <c:minorTickMark val="none"/>
        <c:tickLblPos val="nextTo"/>
        <c:crossAx val="1148238280"/>
        <c:crosses val="autoZero"/>
        <c:crossBetween val="between"/>
        <c:dispUnits>
          <c:builtInUnit val="millions"/>
        </c:dispUnits>
      </c:valAx>
      <c:spPr>
        <a:noFill/>
        <a:ln>
          <a:noFill/>
        </a:ln>
        <a:effectLst/>
      </c:spPr>
    </c:plotArea>
    <c:plotVisOnly val="1"/>
    <c:dispBlanksAs val="gap"/>
    <c:showDLblsOverMax val="0"/>
  </c:chart>
  <c:spPr>
    <a:solidFill>
      <a:srgbClr val="F2F2F2"/>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390769485276205E-2"/>
          <c:y val="9.5831149416087238E-2"/>
          <c:w val="0.89368348118125751"/>
          <c:h val="0.73233953264601259"/>
        </c:manualLayout>
      </c:layout>
      <c:barChart>
        <c:barDir val="col"/>
        <c:grouping val="stacked"/>
        <c:varyColors val="0"/>
        <c:ser>
          <c:idx val="0"/>
          <c:order val="0"/>
          <c:tx>
            <c:strRef>
              <c:f>'נתונים ג''-21 '!$A$3</c:f>
              <c:strCache>
                <c:ptCount val="1"/>
                <c:pt idx="0">
                  <c:v>פיקדונות בנקים זרים בישראל</c:v>
                </c:pt>
              </c:strCache>
            </c:strRef>
          </c:tx>
          <c:spPr>
            <a:solidFill>
              <a:srgbClr val="59BFCB"/>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3A-42DA-A0EB-582A7F6E41FD}"/>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73-425F-A6F4-DA56B19F3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ג''-21 '!$B$2:$K$2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ג''-21 '!$B$3:$K$3</c:f>
              <c:numCache>
                <c:formatCode>_ * #,##0_ ;_ * \-#,##0_ ;_ * "-"??_ ;_ @_ </c:formatCode>
                <c:ptCount val="10"/>
                <c:pt idx="0">
                  <c:v>280.30099999999999</c:v>
                </c:pt>
                <c:pt idx="1">
                  <c:v>-1162.4190000000001</c:v>
                </c:pt>
                <c:pt idx="2">
                  <c:v>189.577</c:v>
                </c:pt>
                <c:pt idx="3">
                  <c:v>-736.85799999999995</c:v>
                </c:pt>
                <c:pt idx="4">
                  <c:v>7.2210000000000001</c:v>
                </c:pt>
                <c:pt idx="5">
                  <c:v>430.5</c:v>
                </c:pt>
                <c:pt idx="6">
                  <c:v>1052.68</c:v>
                </c:pt>
                <c:pt idx="7">
                  <c:v>2058.85</c:v>
                </c:pt>
                <c:pt idx="8">
                  <c:v>-1521.711</c:v>
                </c:pt>
                <c:pt idx="9">
                  <c:v>2206.145</c:v>
                </c:pt>
              </c:numCache>
            </c:numRef>
          </c:val>
          <c:extLst>
            <c:ext xmlns:c16="http://schemas.microsoft.com/office/drawing/2014/chart" uri="{C3380CC4-5D6E-409C-BE32-E72D297353CC}">
              <c16:uniqueId val="{00000001-6D73-425F-A6F4-DA56B19F3CD5}"/>
            </c:ext>
          </c:extLst>
        </c:ser>
        <c:ser>
          <c:idx val="1"/>
          <c:order val="1"/>
          <c:tx>
            <c:strRef>
              <c:f>'נתונים ג''-21 '!$A$4</c:f>
              <c:strCache>
                <c:ptCount val="1"/>
                <c:pt idx="0">
                  <c:v>פיקדונות תושבי חוץ (ללא בנקים) בישראל</c:v>
                </c:pt>
              </c:strCache>
            </c:strRef>
          </c:tx>
          <c:spPr>
            <a:solidFill>
              <a:srgbClr val="177990"/>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3A-42DA-A0EB-582A7F6E41FD}"/>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D73-425F-A6F4-DA56B19F3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ג''-21 '!$B$2:$K$2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ג''-21 '!$B$4:$K$4</c:f>
              <c:numCache>
                <c:formatCode>_ * #,##0_ ;_ * \-#,##0_ ;_ * "-"??_ ;_ @_ </c:formatCode>
                <c:ptCount val="10"/>
                <c:pt idx="0">
                  <c:v>-3340.6309999999999</c:v>
                </c:pt>
                <c:pt idx="1">
                  <c:v>-2676.5070000000001</c:v>
                </c:pt>
                <c:pt idx="2">
                  <c:v>-1367.0240000000001</c:v>
                </c:pt>
                <c:pt idx="3">
                  <c:v>-584.48699999999997</c:v>
                </c:pt>
                <c:pt idx="4">
                  <c:v>-564.97099999999989</c:v>
                </c:pt>
                <c:pt idx="5">
                  <c:v>268.34699999999998</c:v>
                </c:pt>
                <c:pt idx="6">
                  <c:v>1169.056</c:v>
                </c:pt>
                <c:pt idx="7">
                  <c:v>1328.3510000000001</c:v>
                </c:pt>
                <c:pt idx="8">
                  <c:v>1893.251</c:v>
                </c:pt>
                <c:pt idx="9">
                  <c:v>3345.62</c:v>
                </c:pt>
              </c:numCache>
            </c:numRef>
          </c:val>
          <c:extLst>
            <c:ext xmlns:c16="http://schemas.microsoft.com/office/drawing/2014/chart" uri="{C3380CC4-5D6E-409C-BE32-E72D297353CC}">
              <c16:uniqueId val="{00000003-6D73-425F-A6F4-DA56B19F3CD5}"/>
            </c:ext>
          </c:extLst>
        </c:ser>
        <c:dLbls>
          <c:showLegendKey val="0"/>
          <c:showVal val="0"/>
          <c:showCatName val="0"/>
          <c:showSerName val="0"/>
          <c:showPercent val="0"/>
          <c:showBubbleSize val="0"/>
        </c:dLbls>
        <c:gapWidth val="150"/>
        <c:overlap val="100"/>
        <c:axId val="1849596224"/>
        <c:axId val="1849597208"/>
      </c:barChart>
      <c:lineChart>
        <c:grouping val="standard"/>
        <c:varyColors val="0"/>
        <c:ser>
          <c:idx val="2"/>
          <c:order val="2"/>
          <c:tx>
            <c:strRef>
              <c:f>'נתונים ג''-21 '!$A$5</c:f>
              <c:strCache>
                <c:ptCount val="1"/>
                <c:pt idx="0">
                  <c:v>סך העברות נטו של תושבי חוץ (כולל בנקים) לפיקדונות בישראל</c:v>
                </c:pt>
              </c:strCache>
            </c:strRef>
          </c:tx>
          <c:spPr>
            <a:ln w="28575" cap="rnd">
              <a:noFill/>
              <a:round/>
            </a:ln>
            <a:effectLst/>
          </c:spPr>
          <c:marker>
            <c:symbol val="circle"/>
            <c:size val="5"/>
            <c:spPr>
              <a:solidFill>
                <a:schemeClr val="tx1"/>
              </a:solidFill>
              <a:ln w="9525">
                <a:noFill/>
              </a:ln>
              <a:effectLst/>
            </c:spPr>
          </c:marker>
          <c:cat>
            <c:strRef>
              <c:f>'נתונים ג''-21 '!$B$2:$K$2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ג''-21 '!$B$5:$K$5</c:f>
              <c:numCache>
                <c:formatCode>_ * #,##0_ ;_ * \-#,##0_ ;_ * "-"??_ ;_ @_ </c:formatCode>
                <c:ptCount val="10"/>
                <c:pt idx="0">
                  <c:v>-3060.33</c:v>
                </c:pt>
                <c:pt idx="1">
                  <c:v>-3838.9260000000004</c:v>
                </c:pt>
                <c:pt idx="2">
                  <c:v>-1177.4470000000001</c:v>
                </c:pt>
                <c:pt idx="3">
                  <c:v>-1321.3449999999998</c:v>
                </c:pt>
                <c:pt idx="4">
                  <c:v>-557.74999999999989</c:v>
                </c:pt>
                <c:pt idx="5">
                  <c:v>698.84699999999998</c:v>
                </c:pt>
                <c:pt idx="6">
                  <c:v>2221.7359999999999</c:v>
                </c:pt>
                <c:pt idx="7">
                  <c:v>3387.201</c:v>
                </c:pt>
                <c:pt idx="8">
                  <c:v>371.53999999999996</c:v>
                </c:pt>
                <c:pt idx="9">
                  <c:v>5551.7649999999994</c:v>
                </c:pt>
              </c:numCache>
            </c:numRef>
          </c:val>
          <c:smooth val="0"/>
          <c:extLst>
            <c:ext xmlns:c16="http://schemas.microsoft.com/office/drawing/2014/chart" uri="{C3380CC4-5D6E-409C-BE32-E72D297353CC}">
              <c16:uniqueId val="{00000005-6D73-425F-A6F4-DA56B19F3CD5}"/>
            </c:ext>
          </c:extLst>
        </c:ser>
        <c:dLbls>
          <c:showLegendKey val="0"/>
          <c:showVal val="0"/>
          <c:showCatName val="0"/>
          <c:showSerName val="0"/>
          <c:showPercent val="0"/>
          <c:showBubbleSize val="0"/>
        </c:dLbls>
        <c:marker val="1"/>
        <c:smooth val="0"/>
        <c:axId val="1849596224"/>
        <c:axId val="1849597208"/>
      </c:lineChart>
      <c:catAx>
        <c:axId val="18495962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597208"/>
        <c:crosses val="autoZero"/>
        <c:auto val="1"/>
        <c:lblAlgn val="ctr"/>
        <c:lblOffset val="100"/>
        <c:noMultiLvlLbl val="0"/>
      </c:catAx>
      <c:valAx>
        <c:axId val="1849597208"/>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596224"/>
        <c:crosses val="autoZero"/>
        <c:crossBetween val="between"/>
        <c:dispUnits>
          <c:builtInUnit val="thousands"/>
        </c:dispUnits>
      </c:valAx>
      <c:spPr>
        <a:noFill/>
        <a:ln>
          <a:noFill/>
        </a:ln>
        <a:effectLst/>
      </c:spPr>
    </c:plotArea>
    <c:legend>
      <c:legendPos val="t"/>
      <c:layout>
        <c:manualLayout>
          <c:xMode val="edge"/>
          <c:yMode val="edge"/>
          <c:x val="5.8481889431885516E-2"/>
          <c:y val="1.6489658906428326E-2"/>
          <c:w val="0.86834762904231277"/>
          <c:h val="0.189979283984979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F2F2F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429801223714E-2"/>
          <c:y val="0.20891242899774573"/>
          <c:w val="0.96630380925898607"/>
          <c:h val="0.67883360327496922"/>
        </c:manualLayout>
      </c:layout>
      <c:barChart>
        <c:barDir val="col"/>
        <c:grouping val="stacked"/>
        <c:varyColors val="0"/>
        <c:ser>
          <c:idx val="0"/>
          <c:order val="0"/>
          <c:tx>
            <c:strRef>
              <c:f>'נתונים ג''-22'!$A$2</c:f>
              <c:strCache>
                <c:ptCount val="1"/>
                <c:pt idx="0">
                  <c:v>פיקדונות בנקים זרים בישראל</c:v>
                </c:pt>
              </c:strCache>
            </c:strRef>
          </c:tx>
          <c:spPr>
            <a:solidFill>
              <a:schemeClr val="accent2"/>
            </a:solidFill>
            <a:ln>
              <a:noFill/>
            </a:ln>
            <a:effectLst/>
          </c:spPr>
          <c:invertIfNegative val="0"/>
          <c:cat>
            <c:strRef>
              <c:f>'נתונים ג''-22'!$B$1:$E$1</c:f>
              <c:strCache>
                <c:ptCount val="4"/>
                <c:pt idx="0">
                  <c:v>Q1/2023</c:v>
                </c:pt>
                <c:pt idx="1">
                  <c:v>Q2/2023</c:v>
                </c:pt>
                <c:pt idx="2">
                  <c:v>Q3/2023</c:v>
                </c:pt>
                <c:pt idx="3">
                  <c:v>Q4/2023</c:v>
                </c:pt>
              </c:strCache>
            </c:strRef>
          </c:cat>
          <c:val>
            <c:numRef>
              <c:f>'נתונים ג''-22'!$B$2:$E$2</c:f>
              <c:numCache>
                <c:formatCode>#,##0</c:formatCode>
                <c:ptCount val="4"/>
                <c:pt idx="0">
                  <c:v>1362973</c:v>
                </c:pt>
                <c:pt idx="1">
                  <c:v>-1065965</c:v>
                </c:pt>
                <c:pt idx="2">
                  <c:v>979282</c:v>
                </c:pt>
                <c:pt idx="3">
                  <c:v>929855</c:v>
                </c:pt>
              </c:numCache>
            </c:numRef>
          </c:val>
          <c:extLst>
            <c:ext xmlns:c16="http://schemas.microsoft.com/office/drawing/2014/chart" uri="{C3380CC4-5D6E-409C-BE32-E72D297353CC}">
              <c16:uniqueId val="{00000000-CB55-4D45-9F8B-E3E8B914E7F9}"/>
            </c:ext>
          </c:extLst>
        </c:ser>
        <c:ser>
          <c:idx val="1"/>
          <c:order val="1"/>
          <c:tx>
            <c:strRef>
              <c:f>'נתונים ג''-22'!$A$3</c:f>
              <c:strCache>
                <c:ptCount val="1"/>
                <c:pt idx="0">
                  <c:v>פיקדונות תושבי חוץ (ללא בנקים) בישראל</c:v>
                </c:pt>
              </c:strCache>
            </c:strRef>
          </c:tx>
          <c:spPr>
            <a:solidFill>
              <a:srgbClr val="177990"/>
            </a:solidFill>
            <a:ln>
              <a:noFill/>
            </a:ln>
            <a:effectLst/>
          </c:spPr>
          <c:invertIfNegative val="0"/>
          <c:cat>
            <c:strRef>
              <c:f>'נתונים ג''-22'!$B$1:$E$1</c:f>
              <c:strCache>
                <c:ptCount val="4"/>
                <c:pt idx="0">
                  <c:v>Q1/2023</c:v>
                </c:pt>
                <c:pt idx="1">
                  <c:v>Q2/2023</c:v>
                </c:pt>
                <c:pt idx="2">
                  <c:v>Q3/2023</c:v>
                </c:pt>
                <c:pt idx="3">
                  <c:v>Q4/2023</c:v>
                </c:pt>
              </c:strCache>
            </c:strRef>
          </c:cat>
          <c:val>
            <c:numRef>
              <c:f>'נתונים ג''-22'!$B$3:$E$3</c:f>
              <c:numCache>
                <c:formatCode>#,##0</c:formatCode>
                <c:ptCount val="4"/>
                <c:pt idx="0">
                  <c:v>1591684</c:v>
                </c:pt>
                <c:pt idx="1">
                  <c:v>40238</c:v>
                </c:pt>
                <c:pt idx="2">
                  <c:v>760041</c:v>
                </c:pt>
                <c:pt idx="3">
                  <c:v>953657</c:v>
                </c:pt>
              </c:numCache>
            </c:numRef>
          </c:val>
          <c:extLst>
            <c:ext xmlns:c16="http://schemas.microsoft.com/office/drawing/2014/chart" uri="{C3380CC4-5D6E-409C-BE32-E72D297353CC}">
              <c16:uniqueId val="{00000001-CB55-4D45-9F8B-E3E8B914E7F9}"/>
            </c:ext>
          </c:extLst>
        </c:ser>
        <c:dLbls>
          <c:showLegendKey val="0"/>
          <c:showVal val="0"/>
          <c:showCatName val="0"/>
          <c:showSerName val="0"/>
          <c:showPercent val="0"/>
          <c:showBubbleSize val="0"/>
        </c:dLbls>
        <c:gapWidth val="219"/>
        <c:overlap val="100"/>
        <c:axId val="939906280"/>
        <c:axId val="939904312"/>
      </c:barChart>
      <c:lineChart>
        <c:grouping val="standard"/>
        <c:varyColors val="0"/>
        <c:ser>
          <c:idx val="2"/>
          <c:order val="2"/>
          <c:tx>
            <c:strRef>
              <c:f>'נתונים ג''-22'!$A$4</c:f>
              <c:strCache>
                <c:ptCount val="1"/>
                <c:pt idx="0">
                  <c:v>סך העברות נטו של תושבי חוץ (כולל בנקים) לפיקדונות בישראל</c:v>
                </c:pt>
              </c:strCache>
            </c:strRef>
          </c:tx>
          <c:spPr>
            <a:ln w="28575" cap="rnd">
              <a:noFill/>
              <a:round/>
            </a:ln>
            <a:effectLst/>
          </c:spPr>
          <c:marker>
            <c:symbol val="circle"/>
            <c:size val="5"/>
            <c:spPr>
              <a:solidFill>
                <a:schemeClr val="tx1"/>
              </a:solidFill>
              <a:ln w="9525">
                <a:noFill/>
              </a:ln>
              <a:effectLst/>
            </c:spPr>
          </c:marker>
          <c:cat>
            <c:strRef>
              <c:f>'נתונים ג''-22'!$B$1:$E$1</c:f>
              <c:strCache>
                <c:ptCount val="4"/>
                <c:pt idx="0">
                  <c:v>Q1/2023</c:v>
                </c:pt>
                <c:pt idx="1">
                  <c:v>Q2/2023</c:v>
                </c:pt>
                <c:pt idx="2">
                  <c:v>Q3/2023</c:v>
                </c:pt>
                <c:pt idx="3">
                  <c:v>Q4/2023</c:v>
                </c:pt>
              </c:strCache>
            </c:strRef>
          </c:cat>
          <c:val>
            <c:numRef>
              <c:f>'נתונים ג''-22'!$B$4:$E$4</c:f>
              <c:numCache>
                <c:formatCode>#,##0</c:formatCode>
                <c:ptCount val="4"/>
                <c:pt idx="0">
                  <c:v>2954657</c:v>
                </c:pt>
                <c:pt idx="1">
                  <c:v>-1025727</c:v>
                </c:pt>
                <c:pt idx="2">
                  <c:v>1739323</c:v>
                </c:pt>
                <c:pt idx="3">
                  <c:v>1883512</c:v>
                </c:pt>
              </c:numCache>
            </c:numRef>
          </c:val>
          <c:smooth val="0"/>
          <c:extLst>
            <c:ext xmlns:c16="http://schemas.microsoft.com/office/drawing/2014/chart" uri="{C3380CC4-5D6E-409C-BE32-E72D297353CC}">
              <c16:uniqueId val="{00000002-CB55-4D45-9F8B-E3E8B914E7F9}"/>
            </c:ext>
          </c:extLst>
        </c:ser>
        <c:dLbls>
          <c:showLegendKey val="0"/>
          <c:showVal val="0"/>
          <c:showCatName val="0"/>
          <c:showSerName val="0"/>
          <c:showPercent val="0"/>
          <c:showBubbleSize val="0"/>
        </c:dLbls>
        <c:marker val="1"/>
        <c:smooth val="0"/>
        <c:axId val="939906280"/>
        <c:axId val="939904312"/>
      </c:lineChart>
      <c:catAx>
        <c:axId val="9399062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9904312"/>
        <c:crosses val="autoZero"/>
        <c:auto val="1"/>
        <c:lblAlgn val="ctr"/>
        <c:lblOffset val="100"/>
        <c:noMultiLvlLbl val="0"/>
      </c:catAx>
      <c:valAx>
        <c:axId val="939904312"/>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9906280"/>
        <c:crosses val="autoZero"/>
        <c:crossBetween val="between"/>
        <c:majorUnit val="1000000"/>
        <c:dispUnits>
          <c:builtInUnit val="millions"/>
        </c:dispUnits>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5.4286175507334014E-2"/>
          <c:y val="2.1210154229650169E-2"/>
          <c:w val="0.8520615495045929"/>
          <c:h val="0.212494737693461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F2F2F2"/>
    </a:solidFill>
    <a:ln w="9525" cap="flat" cmpd="sng" algn="ctr">
      <a:noFill/>
      <a:round/>
    </a:ln>
    <a:effectLst/>
  </c:spPr>
  <c:txPr>
    <a:bodyPr/>
    <a:lstStyle/>
    <a:p>
      <a:pPr>
        <a:defRPr>
          <a:solidFill>
            <a:schemeClr val="tx1">
              <a:lumMod val="65000"/>
              <a:lumOff val="35000"/>
            </a:schemeClr>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32479204491575"/>
          <c:y val="0.24461105583793968"/>
          <c:w val="0.58374852626603857"/>
          <c:h val="0.5828218585279219"/>
        </c:manualLayout>
      </c:layout>
      <c:barChart>
        <c:barDir val="bar"/>
        <c:grouping val="clustered"/>
        <c:varyColors val="0"/>
        <c:ser>
          <c:idx val="0"/>
          <c:order val="0"/>
          <c:tx>
            <c:strRef>
              <c:f>'נתונים ג''-2'!$B$10</c:f>
              <c:strCache>
                <c:ptCount val="1"/>
                <c:pt idx="0">
                  <c:v>2023</c:v>
                </c:pt>
              </c:strCache>
            </c:strRef>
          </c:tx>
          <c:spPr>
            <a:solidFill>
              <a:schemeClr val="accent1"/>
            </a:solidFill>
            <a:ln>
              <a:noFill/>
            </a:ln>
            <a:effectLst/>
          </c:spPr>
          <c:invertIfNegative val="0"/>
          <c:dPt>
            <c:idx val="0"/>
            <c:invertIfNegative val="0"/>
            <c:bubble3D val="0"/>
            <c:spPr>
              <a:solidFill>
                <a:srgbClr val="59BFCB"/>
              </a:solidFill>
              <a:ln>
                <a:solidFill>
                  <a:srgbClr val="59BFCB"/>
                </a:solidFill>
              </a:ln>
              <a:effectLst/>
            </c:spPr>
            <c:extLst>
              <c:ext xmlns:c16="http://schemas.microsoft.com/office/drawing/2014/chart" uri="{C3380CC4-5D6E-409C-BE32-E72D297353CC}">
                <c16:uniqueId val="{0000002B-BF06-4BB2-9D00-AA2434B2CEDE}"/>
              </c:ext>
            </c:extLst>
          </c:dPt>
          <c:dPt>
            <c:idx val="1"/>
            <c:invertIfNegative val="0"/>
            <c:bubble3D val="0"/>
            <c:spPr>
              <a:solidFill>
                <a:schemeClr val="bg1">
                  <a:lumMod val="65000"/>
                </a:schemeClr>
              </a:solidFill>
              <a:ln>
                <a:solidFill>
                  <a:schemeClr val="bg1">
                    <a:lumMod val="65000"/>
                  </a:schemeClr>
                </a:solidFill>
              </a:ln>
              <a:effectLst/>
            </c:spPr>
            <c:extLst>
              <c:ext xmlns:c16="http://schemas.microsoft.com/office/drawing/2014/chart" uri="{C3380CC4-5D6E-409C-BE32-E72D297353CC}">
                <c16:uniqueId val="{00000023-BF06-4BB2-9D00-AA2434B2CEDE}"/>
              </c:ext>
            </c:extLst>
          </c:dPt>
          <c:dPt>
            <c:idx val="2"/>
            <c:invertIfNegative val="0"/>
            <c:bubble3D val="0"/>
            <c:spPr>
              <a:solidFill>
                <a:srgbClr val="AEDCE0"/>
              </a:solidFill>
              <a:ln>
                <a:solidFill>
                  <a:srgbClr val="AEDCE0"/>
                </a:solidFill>
              </a:ln>
              <a:effectLst/>
            </c:spPr>
            <c:extLst>
              <c:ext xmlns:c16="http://schemas.microsoft.com/office/drawing/2014/chart" uri="{C3380CC4-5D6E-409C-BE32-E72D297353CC}">
                <c16:uniqueId val="{00000018-BF06-4BB2-9D00-AA2434B2CEDE}"/>
              </c:ext>
            </c:extLst>
          </c:dPt>
          <c:dPt>
            <c:idx val="3"/>
            <c:invertIfNegative val="0"/>
            <c:bubble3D val="0"/>
            <c:spPr>
              <a:solidFill>
                <a:srgbClr val="006666"/>
              </a:solidFill>
              <a:ln>
                <a:solidFill>
                  <a:srgbClr val="006666"/>
                </a:solidFill>
              </a:ln>
              <a:effectLst/>
            </c:spPr>
            <c:extLst>
              <c:ext xmlns:c16="http://schemas.microsoft.com/office/drawing/2014/chart" uri="{C3380CC4-5D6E-409C-BE32-E72D297353CC}">
                <c16:uniqueId val="{00000012-BF06-4BB2-9D00-AA2434B2CEDE}"/>
              </c:ext>
            </c:extLst>
          </c:dPt>
          <c:dLbls>
            <c:dLbl>
              <c:idx val="0"/>
              <c:layout>
                <c:manualLayout>
                  <c:x val="-2.8268981211144063E-2"/>
                  <c:y val="7.24094383137153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BF06-4BB2-9D00-AA2434B2CEDE}"/>
                </c:ext>
              </c:extLst>
            </c:dLbl>
            <c:dLbl>
              <c:idx val="1"/>
              <c:layout>
                <c:manualLayout>
                  <c:x val="-4.7114968685240108E-2"/>
                  <c:y val="7.24094383137153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BF06-4BB2-9D00-AA2434B2CED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'נתונים ג''-2'!$A$11:$A$15</c15:sqref>
                  </c15:fullRef>
                </c:ext>
              </c:extLst>
              <c:f>'נתונים ג''-2'!$A$11:$A$14</c:f>
              <c:strCache>
                <c:ptCount val="4"/>
                <c:pt idx="0">
                  <c:v>השקעות נטו</c:v>
                </c:pt>
                <c:pt idx="1">
                  <c:v>שינוי מחיר</c:v>
                </c:pt>
                <c:pt idx="2">
                  <c:v>הפרשי שער</c:v>
                </c:pt>
                <c:pt idx="3">
                  <c:v>התאמות אחרות</c:v>
                </c:pt>
              </c:strCache>
            </c:strRef>
          </c:cat>
          <c:val>
            <c:numRef>
              <c:extLst>
                <c:ext xmlns:c15="http://schemas.microsoft.com/office/drawing/2012/chart" uri="{02D57815-91ED-43cb-92C2-25804820EDAC}">
                  <c15:fullRef>
                    <c15:sqref>'נתונים ג''-2'!$B$11:$B$15</c15:sqref>
                  </c15:fullRef>
                </c:ext>
              </c:extLst>
              <c:f>'נתונים ג''-2'!$B$11:$B$14</c:f>
              <c:numCache>
                <c:formatCode>#,##0</c:formatCode>
                <c:ptCount val="4"/>
                <c:pt idx="0">
                  <c:v>14.793042</c:v>
                </c:pt>
                <c:pt idx="1">
                  <c:v>13.423412000000001</c:v>
                </c:pt>
                <c:pt idx="2">
                  <c:v>-2.0496590000000001</c:v>
                </c:pt>
                <c:pt idx="3">
                  <c:v>-1.1272739999999921</c:v>
                </c:pt>
              </c:numCache>
            </c:numRef>
          </c:val>
          <c:extLst>
            <c:ext xmlns:c16="http://schemas.microsoft.com/office/drawing/2014/chart" uri="{C3380CC4-5D6E-409C-BE32-E72D297353CC}">
              <c16:uniqueId val="{00000002-BF06-4BB2-9D00-AA2434B2CEDE}"/>
            </c:ext>
          </c:extLst>
        </c:ser>
        <c:dLbls>
          <c:showLegendKey val="0"/>
          <c:showVal val="0"/>
          <c:showCatName val="0"/>
          <c:showSerName val="0"/>
          <c:showPercent val="0"/>
          <c:showBubbleSize val="0"/>
        </c:dLbls>
        <c:gapWidth val="150"/>
        <c:axId val="660314408"/>
        <c:axId val="660312768"/>
      </c:barChart>
      <c:valAx>
        <c:axId val="660312768"/>
        <c:scaling>
          <c:orientation val="minMax"/>
        </c:scaling>
        <c:delete val="1"/>
        <c:axPos val="b"/>
        <c:majorGridlines>
          <c:spPr>
            <a:ln w="9525" cap="flat" cmpd="sng" algn="ctr">
              <a:noFill/>
              <a:round/>
            </a:ln>
            <a:effectLst/>
          </c:spPr>
        </c:majorGridlines>
        <c:numFmt formatCode="#,##0" sourceLinked="1"/>
        <c:majorTickMark val="none"/>
        <c:minorTickMark val="none"/>
        <c:tickLblPos val="nextTo"/>
        <c:crossAx val="660314408"/>
        <c:crosses val="autoZero"/>
        <c:crossBetween val="between"/>
        <c:majorUnit val="5"/>
      </c:valAx>
      <c:catAx>
        <c:axId val="660314408"/>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282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60312768"/>
        <c:crosses val="autoZero"/>
        <c:auto val="1"/>
        <c:lblAlgn val="ctr"/>
        <c:lblOffset val="100"/>
        <c:noMultiLvlLbl val="0"/>
      </c:cat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861111111111"/>
          <c:y val="0.10640187812419592"/>
          <c:w val="0.87621888888888888"/>
          <c:h val="0.67829085848289972"/>
        </c:manualLayout>
      </c:layout>
      <c:barChart>
        <c:barDir val="col"/>
        <c:grouping val="stacked"/>
        <c:varyColors val="0"/>
        <c:ser>
          <c:idx val="2"/>
          <c:order val="0"/>
          <c:tx>
            <c:strRef>
              <c:f>'נתונים ג''-3'!$A$2</c:f>
              <c:strCache>
                <c:ptCount val="1"/>
                <c:pt idx="0">
                  <c:v>השקעות ישירות נטו</c:v>
                </c:pt>
              </c:strCache>
            </c:strRef>
          </c:tx>
          <c:spPr>
            <a:solidFill>
              <a:srgbClr val="177990"/>
            </a:solidFill>
            <a:ln>
              <a:solidFill>
                <a:srgbClr val="177990"/>
              </a:solidFill>
            </a:ln>
          </c:spPr>
          <c:invertIfNegative val="0"/>
          <c:dLbls>
            <c:dLbl>
              <c:idx val="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6E-4F7F-BEBF-F7A8F939B594}"/>
                </c:ext>
              </c:extLst>
            </c:dLbl>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26E-4F7F-BEBF-F7A8F939B594}"/>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26E-4F7F-BEBF-F7A8F939B594}"/>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26E-4F7F-BEBF-F7A8F939B594}"/>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ג''-3'!$B$2:$L$2</c:f>
              <c:numCache>
                <c:formatCode>#,##0</c:formatCode>
                <c:ptCount val="11"/>
                <c:pt idx="0">
                  <c:v>11843</c:v>
                </c:pt>
                <c:pt idx="1">
                  <c:v>6050</c:v>
                </c:pt>
                <c:pt idx="2">
                  <c:v>11338</c:v>
                </c:pt>
                <c:pt idx="3">
                  <c:v>11989</c:v>
                </c:pt>
                <c:pt idx="4">
                  <c:v>16894</c:v>
                </c:pt>
                <c:pt idx="5">
                  <c:v>21514.605</c:v>
                </c:pt>
                <c:pt idx="6">
                  <c:v>17362.681</c:v>
                </c:pt>
                <c:pt idx="7">
                  <c:v>20968.887999999999</c:v>
                </c:pt>
                <c:pt idx="8">
                  <c:v>18950.100999999999</c:v>
                </c:pt>
                <c:pt idx="9">
                  <c:v>23031.45</c:v>
                </c:pt>
                <c:pt idx="10">
                  <c:v>16422.43</c:v>
                </c:pt>
              </c:numCache>
            </c:numRef>
          </c:val>
          <c:extLst>
            <c:ext xmlns:c16="http://schemas.microsoft.com/office/drawing/2014/chart" uri="{C3380CC4-5D6E-409C-BE32-E72D297353CC}">
              <c16:uniqueId val="{00000004-C26E-4F7F-BEBF-F7A8F939B594}"/>
            </c:ext>
          </c:extLst>
        </c:ser>
        <c:ser>
          <c:idx val="0"/>
          <c:order val="1"/>
          <c:tx>
            <c:strRef>
              <c:f>'נתונים ג''-3'!$A$3</c:f>
              <c:strCache>
                <c:ptCount val="1"/>
                <c:pt idx="0">
                  <c:v>השקעות נטו בתיק ניירות ערך למסחר</c:v>
                </c:pt>
              </c:strCache>
            </c:strRef>
          </c:tx>
          <c:spPr>
            <a:solidFill>
              <a:srgbClr val="59BFCB"/>
            </a:solidFill>
            <a:ln>
              <a:solidFill>
                <a:srgbClr val="59BFCB"/>
              </a:solidFill>
            </a:ln>
          </c:spPr>
          <c:invertIfNegative val="0"/>
          <c:dLbls>
            <c:dLbl>
              <c:idx val="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26E-4F7F-BEBF-F7A8F939B594}"/>
                </c:ext>
              </c:extLst>
            </c:dLbl>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26E-4F7F-BEBF-F7A8F939B594}"/>
                </c:ext>
              </c:extLst>
            </c:dLbl>
            <c:dLbl>
              <c:idx val="9"/>
              <c:layout>
                <c:manualLayout>
                  <c:x val="6.1302681992337051E-2"/>
                  <c:y val="-6.08186910462067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26E-4F7F-BEBF-F7A8F939B594}"/>
                </c:ext>
              </c:extLst>
            </c:dLbl>
            <c:dLbl>
              <c:idx val="10"/>
              <c:layout>
                <c:manualLayout>
                  <c:x val="3.065134099616746E-3"/>
                  <c:y val="-4.21034057730236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26E-4F7F-BEBF-F7A8F939B59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'נתונים ג''-3'!$B$1:$L$1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ג''-3'!$B$3:$L$3</c:f>
              <c:numCache>
                <c:formatCode>#,##0</c:formatCode>
                <c:ptCount val="11"/>
                <c:pt idx="0">
                  <c:v>1703</c:v>
                </c:pt>
                <c:pt idx="1">
                  <c:v>9456</c:v>
                </c:pt>
                <c:pt idx="2">
                  <c:v>2755</c:v>
                </c:pt>
                <c:pt idx="3">
                  <c:v>2972</c:v>
                </c:pt>
                <c:pt idx="4">
                  <c:v>1946</c:v>
                </c:pt>
                <c:pt idx="5">
                  <c:v>-3091.3919999999998</c:v>
                </c:pt>
                <c:pt idx="6">
                  <c:v>-25.946999999999999</c:v>
                </c:pt>
                <c:pt idx="7">
                  <c:v>18886.454000000002</c:v>
                </c:pt>
                <c:pt idx="8">
                  <c:v>30476.182000000001</c:v>
                </c:pt>
                <c:pt idx="9">
                  <c:v>4892.4979999999996</c:v>
                </c:pt>
                <c:pt idx="10">
                  <c:v>-3338.973</c:v>
                </c:pt>
              </c:numCache>
            </c:numRef>
          </c:val>
          <c:extLst>
            <c:ext xmlns:c16="http://schemas.microsoft.com/office/drawing/2014/chart" uri="{C3380CC4-5D6E-409C-BE32-E72D297353CC}">
              <c16:uniqueId val="{00000009-C26E-4F7F-BEBF-F7A8F939B594}"/>
            </c:ext>
          </c:extLst>
        </c:ser>
        <c:ser>
          <c:idx val="1"/>
          <c:order val="2"/>
          <c:tx>
            <c:strRef>
              <c:f>'נתונים ג''-3'!$A$4</c:f>
              <c:strCache>
                <c:ptCount val="1"/>
                <c:pt idx="0">
                  <c:v>השקעות אחרות נטו</c:v>
                </c:pt>
              </c:strCache>
            </c:strRef>
          </c:tx>
          <c:spPr>
            <a:solidFill>
              <a:srgbClr val="AEDCE0"/>
            </a:solidFill>
            <a:ln>
              <a:solidFill>
                <a:srgbClr val="AEDCE0"/>
              </a:solidFill>
            </a:ln>
          </c:spPr>
          <c:invertIfNegative val="0"/>
          <c:cat>
            <c:strRef>
              <c:f>'נתונים ג''-3'!$B$1:$L$1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'נתונים ג''-3'!$B$4:$L$4</c:f>
              <c:numCache>
                <c:formatCode>#,##0</c:formatCode>
                <c:ptCount val="11"/>
                <c:pt idx="0">
                  <c:v>-811</c:v>
                </c:pt>
                <c:pt idx="1">
                  <c:v>-6730</c:v>
                </c:pt>
                <c:pt idx="2">
                  <c:v>-5536</c:v>
                </c:pt>
                <c:pt idx="3">
                  <c:v>2843</c:v>
                </c:pt>
                <c:pt idx="4">
                  <c:v>-3057</c:v>
                </c:pt>
                <c:pt idx="5">
                  <c:v>604.63200000000006</c:v>
                </c:pt>
                <c:pt idx="6">
                  <c:v>4020.2489999999998</c:v>
                </c:pt>
                <c:pt idx="7">
                  <c:v>843.53099999999995</c:v>
                </c:pt>
                <c:pt idx="8">
                  <c:v>9430.6029999999992</c:v>
                </c:pt>
                <c:pt idx="9">
                  <c:v>-3231.3820000000001</c:v>
                </c:pt>
                <c:pt idx="10">
                  <c:v>1709.5849999999991</c:v>
                </c:pt>
              </c:numCache>
            </c:numRef>
          </c:val>
          <c:extLst>
            <c:ext xmlns:c16="http://schemas.microsoft.com/office/drawing/2014/chart" uri="{C3380CC4-5D6E-409C-BE32-E72D297353CC}">
              <c16:uniqueId val="{0000000A-C26E-4F7F-BEBF-F7A8F939B594}"/>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'נתונים ג''-3'!$A$5</c:f>
              <c:strCache>
                <c:ptCount val="1"/>
                <c:pt idx="0">
                  <c:v>השקעות נטו</c:v>
                </c:pt>
              </c:strCache>
            </c:strRef>
          </c:tx>
          <c:spPr>
            <a:ln w="19050">
              <a:noFill/>
            </a:ln>
          </c:spPr>
          <c:marker>
            <c:symbol val="diamond"/>
            <c:size val="5"/>
            <c:spPr>
              <a:ln cap="rnd"/>
            </c:spPr>
          </c:marker>
          <c:cat>
            <c:strRef>
              <c:f>'נתונים ג''-1'!$A$4:$A$13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ג''-3'!$B$5:$L$5</c:f>
              <c:numCache>
                <c:formatCode>#,##0</c:formatCode>
                <c:ptCount val="11"/>
                <c:pt idx="0">
                  <c:v>12733</c:v>
                </c:pt>
                <c:pt idx="1">
                  <c:v>8776</c:v>
                </c:pt>
                <c:pt idx="2">
                  <c:v>8556</c:v>
                </c:pt>
                <c:pt idx="3">
                  <c:v>17803</c:v>
                </c:pt>
                <c:pt idx="4">
                  <c:v>15779</c:v>
                </c:pt>
                <c:pt idx="5">
                  <c:v>19027.845000000001</c:v>
                </c:pt>
                <c:pt idx="6">
                  <c:v>21356.983</c:v>
                </c:pt>
                <c:pt idx="7">
                  <c:v>40698.873</c:v>
                </c:pt>
                <c:pt idx="8">
                  <c:v>58856.885999999999</c:v>
                </c:pt>
                <c:pt idx="9">
                  <c:v>24692.565999999999</c:v>
                </c:pt>
                <c:pt idx="10">
                  <c:v>14793.041999999999</c:v>
                </c:pt>
              </c:numCache>
            </c:numRef>
          </c:val>
          <c:smooth val="0"/>
          <c:extLst>
            <c:ext xmlns:c16="http://schemas.microsoft.com/office/drawing/2014/chart" uri="{C3380CC4-5D6E-409C-BE32-E72D297353CC}">
              <c16:uniqueId val="{0000000B-C26E-4F7F-BEBF-F7A8F939B594}"/>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txPr>
          <a:bodyPr rot="-3000000" vert="horz"/>
          <a:lstStyle/>
          <a:p>
            <a:pPr>
              <a:defRPr sz="900" baseline="0"/>
            </a:pPr>
            <a:endParaRPr lang="en-US"/>
          </a:p>
        </c:txPr>
        <c:crossAx val="159754496"/>
        <c:crosses val="autoZero"/>
        <c:auto val="1"/>
        <c:lblAlgn val="ctr"/>
        <c:lblOffset val="100"/>
        <c:tickMarkSkip val="10"/>
        <c:noMultiLvlLbl val="1"/>
      </c:catAx>
      <c:valAx>
        <c:axId val="159754496"/>
        <c:scaling>
          <c:orientation val="minMax"/>
          <c:max val="60000"/>
          <c:min val="-10000"/>
        </c:scaling>
        <c:delete val="0"/>
        <c:axPos val="l"/>
        <c:majorGridlines>
          <c:spPr>
            <a:ln w="9525">
              <a:noFill/>
              <a:prstDash val="solid"/>
            </a:ln>
          </c:spPr>
        </c:majorGridlines>
        <c:numFmt formatCode="#,##0" sourceLinked="0"/>
        <c:majorTickMark val="none"/>
        <c:minorTickMark val="none"/>
        <c:tickLblPos val="low"/>
        <c:spPr>
          <a:ln>
            <a:noFill/>
          </a:ln>
        </c:spPr>
        <c:txPr>
          <a:bodyPr rot="0" vert="horz"/>
          <a:lstStyle/>
          <a:p>
            <a:pPr>
              <a:defRPr/>
            </a:pPr>
            <a:endParaRPr lang="en-US"/>
          </a:p>
        </c:txPr>
        <c:crossAx val="159752960"/>
        <c:crosses val="autoZero"/>
        <c:crossBetween val="between"/>
        <c:dispUnits>
          <c:builtInUnit val="thousands"/>
        </c:dispUnits>
      </c:valAx>
      <c:spPr>
        <a:solidFill>
          <a:schemeClr val="bg1">
            <a:lumMod val="95000"/>
          </a:schemeClr>
        </a:solidFill>
        <a:ln>
          <a:noFill/>
        </a:ln>
      </c:spPr>
    </c:plotArea>
    <c:legend>
      <c:legendPos val="l"/>
      <c:layout>
        <c:manualLayout>
          <c:xMode val="edge"/>
          <c:yMode val="edge"/>
          <c:x val="6.9826892328114162E-2"/>
          <c:y val="1.9431774395441585E-2"/>
          <c:w val="0.6918358756060069"/>
          <c:h val="0.4125773148148148"/>
        </c:manualLayout>
      </c:layout>
      <c:overlay val="0"/>
      <c:spPr>
        <a:ln>
          <a:noFill/>
        </a:ln>
      </c:spPr>
    </c:legend>
    <c:plotVisOnly val="0"/>
    <c:dispBlanksAs val="gap"/>
    <c:showDLblsOverMax val="0"/>
  </c:chart>
  <c:spPr>
    <a:solidFill>
      <a:schemeClr val="bg1">
        <a:lumMod val="95000"/>
      </a:schemeClr>
    </a:solidFill>
    <a:ln cap="rnd">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64260717410332E-2"/>
          <c:y val="0.25204490740740743"/>
          <c:w val="0.86773812620708679"/>
          <c:h val="0.55631898148148151"/>
        </c:manualLayout>
      </c:layout>
      <c:barChart>
        <c:barDir val="col"/>
        <c:grouping val="clustered"/>
        <c:varyColors val="0"/>
        <c:ser>
          <c:idx val="2"/>
          <c:order val="1"/>
          <c:tx>
            <c:strRef>
              <c:f>'נתונים ג''-4'!$A$3</c:f>
              <c:strCache>
                <c:ptCount val="1"/>
                <c:pt idx="0">
                  <c:v>השקעות ישירות של תו"ח בישראל - הון מניות</c:v>
                </c:pt>
              </c:strCache>
            </c:strRef>
          </c:tx>
          <c:spPr>
            <a:solidFill>
              <a:srgbClr val="59BFCB"/>
            </a:solidFill>
            <a:ln>
              <a:noFill/>
            </a:ln>
            <a:effectLst/>
          </c:spPr>
          <c:invertIfNegative val="0"/>
          <c:cat>
            <c:strRef>
              <c:f>'נתונים ג''-4'!$B$1:$K$1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ג''-4'!$B$3:$K$3</c:f>
              <c:numCache>
                <c:formatCode>#,##0</c:formatCode>
                <c:ptCount val="10"/>
                <c:pt idx="0">
                  <c:v>3779</c:v>
                </c:pt>
                <c:pt idx="1">
                  <c:v>5569</c:v>
                </c:pt>
                <c:pt idx="2">
                  <c:v>7839</c:v>
                </c:pt>
                <c:pt idx="3">
                  <c:v>12535</c:v>
                </c:pt>
                <c:pt idx="4">
                  <c:v>18188</c:v>
                </c:pt>
                <c:pt idx="5">
                  <c:v>9353</c:v>
                </c:pt>
                <c:pt idx="6">
                  <c:v>15679</c:v>
                </c:pt>
                <c:pt idx="7">
                  <c:v>8330</c:v>
                </c:pt>
                <c:pt idx="8">
                  <c:v>14049</c:v>
                </c:pt>
                <c:pt idx="9" formatCode="General">
                  <c:v>7808</c:v>
                </c:pt>
              </c:numCache>
            </c:numRef>
          </c:val>
          <c:extLst>
            <c:ext xmlns:c16="http://schemas.microsoft.com/office/drawing/2014/chart" uri="{C3380CC4-5D6E-409C-BE32-E72D297353CC}">
              <c16:uniqueId val="{0000000A-45C9-4D2E-BCAD-0D9977952990}"/>
            </c:ext>
          </c:extLst>
        </c:ser>
        <c:ser>
          <c:idx val="1"/>
          <c:order val="2"/>
          <c:tx>
            <c:strRef>
              <c:f>'נתונים ג''-4'!$A$4</c:f>
              <c:strCache>
                <c:ptCount val="1"/>
                <c:pt idx="0">
                  <c:v>רווחים שלא חולקו</c:v>
                </c:pt>
              </c:strCache>
            </c:strRef>
          </c:tx>
          <c:spPr>
            <a:solidFill>
              <a:srgbClr val="177990"/>
            </a:solidFill>
            <a:ln>
              <a:noFill/>
            </a:ln>
            <a:effectLst/>
          </c:spPr>
          <c:invertIfNegative val="0"/>
          <c:cat>
            <c:strRef>
              <c:f>'נתונים ג''-4'!$B$1:$K$1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ג''-4'!$B$4:$K$4</c:f>
              <c:numCache>
                <c:formatCode>_ * #,##0_ ;_ * \-#,##0_ ;_ * "-"??_ ;_ @_ </c:formatCode>
                <c:ptCount val="10"/>
                <c:pt idx="0">
                  <c:v>3777</c:v>
                </c:pt>
                <c:pt idx="1">
                  <c:v>3992</c:v>
                </c:pt>
                <c:pt idx="2">
                  <c:v>3424</c:v>
                </c:pt>
                <c:pt idx="3">
                  <c:v>3677</c:v>
                </c:pt>
                <c:pt idx="4">
                  <c:v>3347</c:v>
                </c:pt>
                <c:pt idx="5">
                  <c:v>6027</c:v>
                </c:pt>
                <c:pt idx="6">
                  <c:v>4919</c:v>
                </c:pt>
                <c:pt idx="7">
                  <c:v>9265</c:v>
                </c:pt>
                <c:pt idx="8">
                  <c:v>7116</c:v>
                </c:pt>
                <c:pt idx="9" formatCode="General">
                  <c:v>7753</c:v>
                </c:pt>
              </c:numCache>
            </c:numRef>
          </c:val>
          <c:extLst>
            <c:ext xmlns:c16="http://schemas.microsoft.com/office/drawing/2014/chart" uri="{C3380CC4-5D6E-409C-BE32-E72D297353CC}">
              <c16:uniqueId val="{0000000C-45C9-4D2E-BCAD-0D9977952990}"/>
            </c:ext>
          </c:extLst>
        </c:ser>
        <c:dLbls>
          <c:showLegendKey val="0"/>
          <c:showVal val="0"/>
          <c:showCatName val="0"/>
          <c:showSerName val="0"/>
          <c:showPercent val="0"/>
          <c:showBubbleSize val="0"/>
        </c:dLbls>
        <c:gapWidth val="30"/>
        <c:axId val="866134824"/>
        <c:axId val="866142696"/>
      </c:barChart>
      <c:lineChart>
        <c:grouping val="standard"/>
        <c:varyColors val="0"/>
        <c:ser>
          <c:idx val="0"/>
          <c:order val="0"/>
          <c:tx>
            <c:strRef>
              <c:f>'נתונים ג''-4'!$A$2</c:f>
              <c:strCache>
                <c:ptCount val="1"/>
                <c:pt idx="0">
                  <c:v>השקעות ישירות של תו"ח בישראל</c:v>
                </c:pt>
              </c:strCache>
            </c:strRef>
          </c:tx>
          <c:spPr>
            <a:ln w="28575" cap="rnd">
              <a:noFill/>
              <a:round/>
            </a:ln>
            <a:effectLst/>
          </c:spPr>
          <c:marker>
            <c:symbol val="circle"/>
            <c:size val="5"/>
            <c:spPr>
              <a:solidFill>
                <a:schemeClr val="bg2">
                  <a:lumMod val="50000"/>
                </a:schemeClr>
              </a:solidFill>
              <a:ln w="9525">
                <a:noFill/>
              </a:ln>
              <a:effectLst/>
            </c:spPr>
          </c:marker>
          <c:dLbls>
            <c:dLbl>
              <c:idx val="8"/>
              <c:layout>
                <c:manualLayout>
                  <c:x val="-4.2333333333333466E-2"/>
                  <c:y val="-4.1157407407407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3D-4C3A-A0C3-375ED371B10A}"/>
                </c:ext>
              </c:extLst>
            </c:dLbl>
            <c:dLbl>
              <c:idx val="9"/>
              <c:layout>
                <c:manualLayout>
                  <c:x val="-4.5861111111111109E-2"/>
                  <c:y val="-5.29166666666667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3D-4C3A-A0C3-375ED371B10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ג''-4'!$B$2:$K$2</c:f>
              <c:numCache>
                <c:formatCode>#,##0</c:formatCode>
                <c:ptCount val="10"/>
                <c:pt idx="0">
                  <c:v>6049.1050000000005</c:v>
                </c:pt>
                <c:pt idx="1">
                  <c:v>11336.502</c:v>
                </c:pt>
                <c:pt idx="2">
                  <c:v>11988.255000000001</c:v>
                </c:pt>
                <c:pt idx="3">
                  <c:v>16892.825000000001</c:v>
                </c:pt>
                <c:pt idx="4">
                  <c:v>21514.605</c:v>
                </c:pt>
                <c:pt idx="5">
                  <c:v>17362.681</c:v>
                </c:pt>
                <c:pt idx="6">
                  <c:v>20968.887999999999</c:v>
                </c:pt>
                <c:pt idx="7">
                  <c:v>18950.101000000002</c:v>
                </c:pt>
                <c:pt idx="8">
                  <c:v>23031.45</c:v>
                </c:pt>
                <c:pt idx="9">
                  <c:v>16422.43</c:v>
                </c:pt>
              </c:numCache>
            </c:numRef>
          </c:val>
          <c:smooth val="0"/>
          <c:extLst>
            <c:ext xmlns:c16="http://schemas.microsoft.com/office/drawing/2014/chart" uri="{C3380CC4-5D6E-409C-BE32-E72D297353CC}">
              <c16:uniqueId val="{0000000D-45C9-4D2E-BCAD-0D9977952990}"/>
            </c:ext>
          </c:extLst>
        </c:ser>
        <c:ser>
          <c:idx val="4"/>
          <c:order val="4"/>
          <c:tx>
            <c:strRef>
              <c:f>'נתונים ג''-4'!$A$6</c:f>
              <c:strCache>
                <c:ptCount val="1"/>
                <c:pt idx="0">
                  <c:v>הייטק סה"כ</c:v>
                </c:pt>
              </c:strCache>
            </c:strRef>
          </c:tx>
          <c:spPr>
            <a:ln w="25400" cap="rnd">
              <a:noFill/>
              <a:round/>
            </a:ln>
            <a:effectLst/>
          </c:spPr>
          <c:marker>
            <c:symbol val="circle"/>
            <c:size val="5"/>
            <c:spPr>
              <a:solidFill>
                <a:schemeClr val="accent5"/>
              </a:solidFill>
              <a:ln w="9525">
                <a:solidFill>
                  <a:schemeClr val="accent5"/>
                </a:solidFill>
              </a:ln>
              <a:effectLst/>
            </c:spPr>
          </c:marker>
          <c:cat>
            <c:strRef>
              <c:f>'נתונים ג''-4'!$B$1:$K$1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ג''-4'!$B$6:$K$6</c:f>
            </c:numRef>
          </c:val>
          <c:smooth val="0"/>
          <c:extLst xmlns:c15="http://schemas.microsoft.com/office/drawing/2012/chart">
            <c:ext xmlns:c16="http://schemas.microsoft.com/office/drawing/2014/chart" uri="{C3380CC4-5D6E-409C-BE32-E72D297353CC}">
              <c16:uniqueId val="{00000000-CBBE-48D5-86C7-DE90A37DF1B3}"/>
            </c:ext>
          </c:extLst>
        </c:ser>
        <c:dLbls>
          <c:showLegendKey val="0"/>
          <c:showVal val="0"/>
          <c:showCatName val="0"/>
          <c:showSerName val="0"/>
          <c:showPercent val="0"/>
          <c:showBubbleSize val="0"/>
        </c:dLbls>
        <c:marker val="1"/>
        <c:smooth val="0"/>
        <c:axId val="866134824"/>
        <c:axId val="866142696"/>
        <c:extLst>
          <c:ext xmlns:c15="http://schemas.microsoft.com/office/drawing/2012/chart" uri="{02D57815-91ED-43cb-92C2-25804820EDAC}">
            <c15:filteredLineSeries>
              <c15:ser>
                <c:idx val="3"/>
                <c:order val="3"/>
                <c:tx>
                  <c:strRef>
                    <c:extLst>
                      <c:ext uri="{02D57815-91ED-43cb-92C2-25804820EDAC}">
                        <c15:formulaRef>
                          <c15:sqref>'נתונים ג''-4'!$A$5</c15:sqref>
                        </c15:formulaRef>
                      </c:ext>
                    </c:extLst>
                    <c:strCache>
                      <c:ptCount val="1"/>
                      <c:pt idx="0">
                        <c:v>הלוואות בעלים</c:v>
                      </c:pt>
                    </c:strCache>
                  </c:strRef>
                </c:tx>
                <c:spPr>
                  <a:ln w="25400" cap="rnd">
                    <a:no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'נתונים ג''-4'!$B$1:$K$1</c15:sqref>
                        </c15:formulaRef>
                      </c:ext>
                    </c:extLst>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uri="{02D57815-91ED-43cb-92C2-25804820EDAC}">
                        <c15:formulaRef>
                          <c15:sqref>'נתונים ג''-4'!$B$5:$K$5</c15:sqref>
                        </c15:formulaRef>
                      </c:ext>
                    </c:extLst>
                    <c:numCache>
                      <c:formatCode>_ * #,##0_ ;_ * \-#,##0_ ;_ * "-"??_ ;_ @_ </c:formatCode>
                      <c:ptCount val="10"/>
                      <c:pt idx="0">
                        <c:v>-2638.2660000000001</c:v>
                      </c:pt>
                      <c:pt idx="1">
                        <c:v>857.95899999999995</c:v>
                      </c:pt>
                      <c:pt idx="2">
                        <c:v>190.14100000000002</c:v>
                      </c:pt>
                      <c:pt idx="3">
                        <c:v>268.827</c:v>
                      </c:pt>
                      <c:pt idx="4">
                        <c:v>-436.76900000000001</c:v>
                      </c:pt>
                      <c:pt idx="5">
                        <c:v>1521.6669999999999</c:v>
                      </c:pt>
                      <c:pt idx="6">
                        <c:v>71.926000000000016</c:v>
                      </c:pt>
                      <c:pt idx="7">
                        <c:v>662.54</c:v>
                      </c:pt>
                      <c:pt idx="8">
                        <c:v>880.99599999999987</c:v>
                      </c:pt>
                      <c:pt idx="9">
                        <c:v>54</c:v>
                      </c:pt>
                    </c:numCache>
                  </c:numRef>
                </c:val>
                <c:smooth val="0"/>
                <c:extLst>
                  <c:ext xmlns:c16="http://schemas.microsoft.com/office/drawing/2014/chart" uri="{C3380CC4-5D6E-409C-BE32-E72D297353CC}">
                    <c16:uniqueId val="{00000000-89E6-43E7-B446-0CADDC854F2D}"/>
                  </c:ext>
                </c:extLst>
              </c15:ser>
            </c15:filteredLineSeries>
          </c:ext>
        </c:extLst>
      </c:lineChart>
      <c:catAx>
        <c:axId val="866134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34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866142696"/>
        <c:crosses val="autoZero"/>
        <c:auto val="1"/>
        <c:lblAlgn val="ctr"/>
        <c:lblOffset val="100"/>
        <c:noMultiLvlLbl val="0"/>
      </c:catAx>
      <c:valAx>
        <c:axId val="866142696"/>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866134824"/>
        <c:crosses val="autoZero"/>
        <c:crossBetween val="between"/>
        <c:majorUnit val="5000"/>
        <c:minorUnit val="1000"/>
        <c:dispUnits>
          <c:builtInUnit val="thousands"/>
        </c:dispUnits>
      </c:valAx>
      <c:spPr>
        <a:noFill/>
        <a:ln>
          <a:noFill/>
        </a:ln>
        <a:effectLst/>
      </c:spPr>
    </c:plotArea>
    <c:legend>
      <c:legendPos val="t"/>
      <c:layout>
        <c:manualLayout>
          <c:xMode val="edge"/>
          <c:yMode val="edge"/>
          <c:x val="3.2569784399511255E-2"/>
          <c:y val="3.0092592592592593E-3"/>
          <c:w val="0.76459895155886637"/>
          <c:h val="0.3192222222222222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0241537435693"/>
          <c:y val="0.14002036607925425"/>
          <c:w val="0.85937729658792639"/>
          <c:h val="0.50606696930089035"/>
        </c:manualLayout>
      </c:layout>
      <c:barChart>
        <c:barDir val="col"/>
        <c:grouping val="clustered"/>
        <c:varyColors val="0"/>
        <c:ser>
          <c:idx val="0"/>
          <c:order val="0"/>
          <c:tx>
            <c:strRef>
              <c:f>'נתונים ג''-5'!$A$2</c:f>
              <c:strCache>
                <c:ptCount val="1"/>
                <c:pt idx="0">
                  <c:v>הון מניות</c:v>
                </c:pt>
              </c:strCache>
            </c:strRef>
          </c:tx>
          <c:spPr>
            <a:solidFill>
              <a:schemeClr val="accent1"/>
            </a:solidFill>
            <a:ln>
              <a:noFill/>
            </a:ln>
            <a:effectLst/>
          </c:spPr>
          <c:invertIfNegative val="0"/>
          <c:cat>
            <c:numRef>
              <c:f>'נתונים ג''-5'!$B$1:$K$1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'נתונים ג''-5'!$B$2:$K$2</c:f>
              <c:numCache>
                <c:formatCode>#,##0</c:formatCode>
                <c:ptCount val="10"/>
                <c:pt idx="0">
                  <c:v>3600</c:v>
                </c:pt>
                <c:pt idx="1">
                  <c:v>4521</c:v>
                </c:pt>
                <c:pt idx="2">
                  <c:v>3560</c:v>
                </c:pt>
                <c:pt idx="3">
                  <c:v>-3</c:v>
                </c:pt>
                <c:pt idx="4">
                  <c:v>-8380</c:v>
                </c:pt>
                <c:pt idx="5">
                  <c:v>-3170</c:v>
                </c:pt>
                <c:pt idx="6">
                  <c:v>-5648.0820000000003</c:v>
                </c:pt>
                <c:pt idx="7">
                  <c:v>10970.368999999999</c:v>
                </c:pt>
                <c:pt idx="8">
                  <c:v>707.74200000000019</c:v>
                </c:pt>
                <c:pt idx="9">
                  <c:v>-1264.771</c:v>
                </c:pt>
              </c:numCache>
            </c:numRef>
          </c:val>
          <c:extLst>
            <c:ext xmlns:c16="http://schemas.microsoft.com/office/drawing/2014/chart" uri="{C3380CC4-5D6E-409C-BE32-E72D297353CC}">
              <c16:uniqueId val="{00000000-4017-4AD0-8A1E-B2FB15167643}"/>
            </c:ext>
          </c:extLst>
        </c:ser>
        <c:ser>
          <c:idx val="1"/>
          <c:order val="1"/>
          <c:tx>
            <c:strRef>
              <c:f>'נתונים ג''-5'!$A$3</c:f>
              <c:strCache>
                <c:ptCount val="1"/>
                <c:pt idx="0">
                  <c:v>אג"ח (כולל מק"ם)</c:v>
                </c:pt>
              </c:strCache>
            </c:strRef>
          </c:tx>
          <c:spPr>
            <a:solidFill>
              <a:srgbClr val="8BCED6"/>
            </a:solidFill>
            <a:ln>
              <a:noFill/>
            </a:ln>
            <a:effectLst/>
          </c:spPr>
          <c:invertIfNegative val="0"/>
          <c:cat>
            <c:numRef>
              <c:f>'נתונים ג''-5'!$B$1:$K$1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'נתונים ג''-5'!$B$3:$K$3</c:f>
              <c:numCache>
                <c:formatCode>#,##0</c:formatCode>
                <c:ptCount val="10"/>
                <c:pt idx="0">
                  <c:v>5856</c:v>
                </c:pt>
                <c:pt idx="1">
                  <c:v>-1767</c:v>
                </c:pt>
                <c:pt idx="2">
                  <c:v>-589</c:v>
                </c:pt>
                <c:pt idx="3">
                  <c:v>1951</c:v>
                </c:pt>
                <c:pt idx="4">
                  <c:v>5288.6079999999993</c:v>
                </c:pt>
                <c:pt idx="5">
                  <c:v>3144.0530000000003</c:v>
                </c:pt>
                <c:pt idx="6">
                  <c:v>24534.536</c:v>
                </c:pt>
                <c:pt idx="7">
                  <c:v>19505.812999999998</c:v>
                </c:pt>
                <c:pt idx="8">
                  <c:v>4184.7560000000003</c:v>
                </c:pt>
                <c:pt idx="9">
                  <c:v>-2074.2020000000002</c:v>
                </c:pt>
              </c:numCache>
            </c:numRef>
          </c:val>
          <c:extLst xmlns:c15="http://schemas.microsoft.com/office/drawing/2012/chart">
            <c:ext xmlns:c16="http://schemas.microsoft.com/office/drawing/2014/chart" uri="{C3380CC4-5D6E-409C-BE32-E72D297353CC}">
              <c16:uniqueId val="{00000003-4017-4AD0-8A1E-B2FB15167643}"/>
            </c:ext>
          </c:extLst>
        </c:ser>
        <c:dLbls>
          <c:showLegendKey val="0"/>
          <c:showVal val="0"/>
          <c:showCatName val="0"/>
          <c:showSerName val="0"/>
          <c:showPercent val="0"/>
          <c:showBubbleSize val="0"/>
        </c:dLbls>
        <c:gapWidth val="30"/>
        <c:axId val="482243632"/>
        <c:axId val="482251504"/>
      </c:barChart>
      <c:lineChart>
        <c:grouping val="standard"/>
        <c:varyColors val="0"/>
        <c:ser>
          <c:idx val="2"/>
          <c:order val="2"/>
          <c:tx>
            <c:strRef>
              <c:f>'נתונים ג''-5'!$A$4</c:f>
              <c:strCache>
                <c:ptCount val="1"/>
                <c:pt idx="0">
                  <c:v>סך הכל השקעות פיננסיות בני"ע סחירים </c:v>
                </c:pt>
              </c:strCache>
            </c:strRef>
          </c:tx>
          <c:spPr>
            <a:ln w="28575" cap="rnd">
              <a:noFill/>
              <a:round/>
            </a:ln>
            <a:effectLst/>
          </c:spPr>
          <c:marker>
            <c:symbol val="circle"/>
            <c:size val="5"/>
            <c:spPr>
              <a:solidFill>
                <a:srgbClr val="006666"/>
              </a:solidFill>
              <a:ln w="9525" cap="sq">
                <a:solidFill>
                  <a:schemeClr val="accent3"/>
                </a:solidFill>
                <a:miter lim="800000"/>
              </a:ln>
              <a:effectLst/>
            </c:spPr>
          </c:marker>
          <c:dLbls>
            <c:dLbl>
              <c:idx val="8"/>
              <c:layout>
                <c:manualLayout>
                  <c:x val="-2.4177923407384682E-2"/>
                  <c:y val="-5.83126968627463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017-4AD0-8A1E-B2FB15167643}"/>
                </c:ext>
              </c:extLst>
            </c:dLbl>
            <c:dLbl>
              <c:idx val="9"/>
              <c:layout>
                <c:manualLayout>
                  <c:x val="-3.7993879640176059E-2"/>
                  <c:y val="4.53543197821360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017-4AD0-8A1E-B2FB1516764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'נתונים ג''-5'!$B$4:$K$4</c:f>
              <c:numCache>
                <c:formatCode>#,##0</c:formatCode>
                <c:ptCount val="10"/>
                <c:pt idx="0">
                  <c:v>9456</c:v>
                </c:pt>
                <c:pt idx="1">
                  <c:v>2754</c:v>
                </c:pt>
                <c:pt idx="2">
                  <c:v>2971</c:v>
                </c:pt>
                <c:pt idx="3">
                  <c:v>1948</c:v>
                </c:pt>
                <c:pt idx="4">
                  <c:v>-3091.3920000000007</c:v>
                </c:pt>
                <c:pt idx="5">
                  <c:v>-25.946999999999662</c:v>
                </c:pt>
                <c:pt idx="6">
                  <c:v>18886.453999999998</c:v>
                </c:pt>
                <c:pt idx="7">
                  <c:v>30476.181999999997</c:v>
                </c:pt>
                <c:pt idx="8">
                  <c:v>4892.4980000000005</c:v>
                </c:pt>
                <c:pt idx="9">
                  <c:v>-3338.973</c:v>
                </c:pt>
              </c:numCache>
            </c:numRef>
          </c:val>
          <c:smooth val="0"/>
          <c:extLst>
            <c:ext xmlns:c16="http://schemas.microsoft.com/office/drawing/2014/chart" uri="{C3380CC4-5D6E-409C-BE32-E72D297353CC}">
              <c16:uniqueId val="{00000007-4017-4AD0-8A1E-B2FB15167643}"/>
            </c:ext>
          </c:extLst>
        </c:ser>
        <c:dLbls>
          <c:showLegendKey val="0"/>
          <c:showVal val="0"/>
          <c:showCatName val="0"/>
          <c:showSerName val="0"/>
          <c:showPercent val="0"/>
          <c:showBubbleSize val="0"/>
        </c:dLbls>
        <c:marker val="1"/>
        <c:smooth val="0"/>
        <c:axId val="482243632"/>
        <c:axId val="482251504"/>
      </c:lineChart>
      <c:catAx>
        <c:axId val="482243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482251504"/>
        <c:crosses val="autoZero"/>
        <c:auto val="1"/>
        <c:lblAlgn val="ctr"/>
        <c:lblOffset val="100"/>
        <c:noMultiLvlLbl val="0"/>
      </c:catAx>
      <c:valAx>
        <c:axId val="482251504"/>
        <c:scaling>
          <c:orientation val="minMax"/>
          <c:max val="32000"/>
          <c:min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482243632"/>
        <c:crosses val="autoZero"/>
        <c:crossBetween val="between"/>
        <c:dispUnits>
          <c:builtInUnit val="thousands"/>
        </c:dispUnits>
      </c:valAx>
      <c:spPr>
        <a:noFill/>
        <a:ln>
          <a:noFill/>
        </a:ln>
        <a:effectLst/>
      </c:spPr>
    </c:plotArea>
    <c:legend>
      <c:legendPos val="b"/>
      <c:layout>
        <c:manualLayout>
          <c:xMode val="edge"/>
          <c:yMode val="edge"/>
          <c:x val="4.9740110090011551E-2"/>
          <c:y val="5.111926706602956E-3"/>
          <c:w val="0.60431761204260059"/>
          <c:h val="0.282477315187524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13055555555554E-2"/>
          <c:y val="0.13963333333333336"/>
          <c:w val="0.88052666666666668"/>
          <c:h val="0.60503657407407407"/>
        </c:manualLayout>
      </c:layout>
      <c:barChart>
        <c:barDir val="col"/>
        <c:grouping val="clustered"/>
        <c:varyColors val="0"/>
        <c:ser>
          <c:idx val="1"/>
          <c:order val="0"/>
          <c:tx>
            <c:strRef>
              <c:f>'נתונים ג''-6'!$A$2</c:f>
              <c:strCache>
                <c:ptCount val="1"/>
                <c:pt idx="0">
                  <c:v>אג"ח ממשלתיות</c:v>
                </c:pt>
              </c:strCache>
            </c:strRef>
          </c:tx>
          <c:spPr>
            <a:solidFill>
              <a:srgbClr val="006666"/>
            </a:solidFill>
          </c:spPr>
          <c:invertIfNegative val="0"/>
          <c:cat>
            <c:strRef>
              <c:f>'נתונים ג''-6'!$B$1:$E$1</c:f>
              <c:strCache>
                <c:ptCount val="4"/>
                <c:pt idx="0">
                  <c:v>Q1/2023</c:v>
                </c:pt>
                <c:pt idx="1">
                  <c:v>Q2/2023</c:v>
                </c:pt>
                <c:pt idx="2">
                  <c:v>Q3/2023</c:v>
                </c:pt>
                <c:pt idx="3">
                  <c:v>Q4/2023</c:v>
                </c:pt>
              </c:strCache>
            </c:strRef>
          </c:cat>
          <c:val>
            <c:numRef>
              <c:f>'נתונים ג''-6'!$B$2:$E$2</c:f>
              <c:numCache>
                <c:formatCode>#,##0</c:formatCode>
                <c:ptCount val="4"/>
                <c:pt idx="0">
                  <c:v>3855.4409999999998</c:v>
                </c:pt>
                <c:pt idx="1">
                  <c:v>4480.5149999999994</c:v>
                </c:pt>
                <c:pt idx="2">
                  <c:v>-2184.8980000000001</c:v>
                </c:pt>
                <c:pt idx="3">
                  <c:v>1420.8519999999999</c:v>
                </c:pt>
              </c:numCache>
            </c:numRef>
          </c:val>
          <c:extLst>
            <c:ext xmlns:c16="http://schemas.microsoft.com/office/drawing/2014/chart" uri="{C3380CC4-5D6E-409C-BE32-E72D297353CC}">
              <c16:uniqueId val="{00000002-8124-4117-A815-D8D4F817047C}"/>
            </c:ext>
          </c:extLst>
        </c:ser>
        <c:ser>
          <c:idx val="2"/>
          <c:order val="1"/>
          <c:tx>
            <c:strRef>
              <c:f>'נתונים ג''-6'!$A$3</c:f>
              <c:strCache>
                <c:ptCount val="1"/>
                <c:pt idx="0">
                  <c:v>מק"מ</c:v>
                </c:pt>
              </c:strCache>
            </c:strRef>
          </c:tx>
          <c:spPr>
            <a:solidFill>
              <a:srgbClr val="8BCED6"/>
            </a:solidFill>
          </c:spPr>
          <c:invertIfNegative val="0"/>
          <c:cat>
            <c:strRef>
              <c:f>'נתונים ג''-6'!$B$1:$E$1</c:f>
              <c:strCache>
                <c:ptCount val="4"/>
                <c:pt idx="0">
                  <c:v>Q1/2023</c:v>
                </c:pt>
                <c:pt idx="1">
                  <c:v>Q2/2023</c:v>
                </c:pt>
                <c:pt idx="2">
                  <c:v>Q3/2023</c:v>
                </c:pt>
                <c:pt idx="3">
                  <c:v>Q4/2023</c:v>
                </c:pt>
              </c:strCache>
            </c:strRef>
          </c:cat>
          <c:val>
            <c:numRef>
              <c:f>'נתונים ג''-6'!$B$3:$E$3</c:f>
              <c:numCache>
                <c:formatCode>#,##0</c:formatCode>
                <c:ptCount val="4"/>
                <c:pt idx="0">
                  <c:v>-5464.6819999999998</c:v>
                </c:pt>
                <c:pt idx="1">
                  <c:v>-1770.299</c:v>
                </c:pt>
                <c:pt idx="2">
                  <c:v>3217.6390000000001</c:v>
                </c:pt>
                <c:pt idx="3">
                  <c:v>-6030.5240000000003</c:v>
                </c:pt>
              </c:numCache>
            </c:numRef>
          </c:val>
          <c:extLst>
            <c:ext xmlns:c16="http://schemas.microsoft.com/office/drawing/2014/chart" uri="{C3380CC4-5D6E-409C-BE32-E72D297353CC}">
              <c16:uniqueId val="{00000005-8124-4117-A815-D8D4F817047C}"/>
            </c:ext>
          </c:extLst>
        </c:ser>
        <c:dLbls>
          <c:showLegendKey val="0"/>
          <c:showVal val="0"/>
          <c:showCatName val="0"/>
          <c:showSerName val="0"/>
          <c:showPercent val="0"/>
          <c:showBubbleSize val="0"/>
        </c:dLbls>
        <c:gapWidth val="30"/>
        <c:axId val="159942144"/>
        <c:axId val="159943680"/>
        <c:extLst>
          <c:ext xmlns:c15="http://schemas.microsoft.com/office/drawing/2012/chart" uri="{02D57815-91ED-43cb-92C2-25804820EDAC}">
            <c15:filteredBarSeries>
              <c15:ser>
                <c:idx val="0"/>
                <c:order val="2"/>
                <c:tx>
                  <c:strRef>
                    <c:extLst>
                      <c:ext uri="{02D57815-91ED-43cb-92C2-25804820EDAC}">
                        <c15:formulaRef>
                          <c15:sqref>'נתונים ג''-6'!$C$23</c15:sqref>
                        </c15:formulaRef>
                      </c:ext>
                    </c:extLst>
                    <c:strCache>
                      <c:ptCount val="1"/>
                    </c:strCache>
                  </c:strRef>
                </c:tx>
                <c:invertIfNegative val="0"/>
                <c:cat>
                  <c:strRef>
                    <c:extLst>
                      <c:ext uri="{02D57815-91ED-43cb-92C2-25804820EDAC}">
                        <c15:formulaRef>
                          <c15:sqref>'נתונים ג''-6'!$B$1:$E$1</c15:sqref>
                        </c15:formulaRef>
                      </c:ext>
                    </c:extLst>
                    <c:strCache>
                      <c:ptCount val="4"/>
                      <c:pt idx="0">
                        <c:v>Q1/2023</c:v>
                      </c:pt>
                      <c:pt idx="1">
                        <c:v>Q2/2023</c:v>
                      </c:pt>
                      <c:pt idx="2">
                        <c:v>Q3/2023</c:v>
                      </c:pt>
                      <c:pt idx="3">
                        <c:v>Q4/2023</c:v>
                      </c:pt>
                    </c:strCache>
                  </c:strRef>
                </c:cat>
                <c:val>
                  <c:numRef>
                    <c:extLst>
                      <c:ext uri="{02D57815-91ED-43cb-92C2-25804820EDAC}">
                        <c15:formulaRef>
                          <c15:sqref>'נתונים ג''-6'!$D$23:$G$23</c15:sqref>
                        </c15:formulaRef>
                      </c:ext>
                    </c:extLst>
                    <c:numCache>
                      <c:formatCode>General</c:formatCode>
                      <c:ptCount val="4"/>
                    </c:numCache>
                  </c:numRef>
                </c:val>
                <c:extLst>
                  <c:ext xmlns:c16="http://schemas.microsoft.com/office/drawing/2014/chart" uri="{C3380CC4-5D6E-409C-BE32-E72D297353CC}">
                    <c16:uniqueId val="{00000005-5E51-40A7-B930-DAF0E8F75E01}"/>
                  </c:ext>
                </c:extLst>
              </c15:ser>
            </c15:filteredBarSeries>
          </c:ext>
        </c:extLst>
      </c:barChart>
      <c:dateAx>
        <c:axId val="159942144"/>
        <c:scaling>
          <c:orientation val="minMax"/>
        </c:scaling>
        <c:delete val="0"/>
        <c:axPos val="b"/>
        <c:numFmt formatCode="General" sourceLinked="0"/>
        <c:majorTickMark val="out"/>
        <c:minorTickMark val="none"/>
        <c:tickLblPos val="low"/>
        <c:spPr>
          <a:ln>
            <a:noFill/>
          </a:ln>
        </c:spPr>
        <c:txPr>
          <a:bodyPr rot="-2700000" vert="horz"/>
          <a:lstStyle/>
          <a:p>
            <a:pPr algn="ctr">
              <a:defRPr/>
            </a:pPr>
            <a:endParaRPr lang="en-US"/>
          </a:p>
        </c:txPr>
        <c:crossAx val="159943680"/>
        <c:crosses val="autoZero"/>
        <c:auto val="1"/>
        <c:lblOffset val="100"/>
        <c:baseTimeUnit val="years"/>
        <c:majorTimeUnit val="years"/>
        <c:minorTimeUnit val="months"/>
      </c:dateAx>
      <c:valAx>
        <c:axId val="159943680"/>
        <c:scaling>
          <c:orientation val="minMax"/>
        </c:scaling>
        <c:delete val="0"/>
        <c:axPos val="l"/>
        <c:majorGridlines>
          <c:spPr>
            <a:ln w="9525">
              <a:solidFill>
                <a:schemeClr val="bg1">
                  <a:lumMod val="75000"/>
                </a:schemeClr>
              </a:solidFill>
              <a:prstDash val="solid"/>
            </a:ln>
          </c:spPr>
        </c:majorGridlines>
        <c:numFmt formatCode="#,##0" sourceLinked="1"/>
        <c:majorTickMark val="none"/>
        <c:minorTickMark val="none"/>
        <c:tickLblPos val="nextTo"/>
        <c:spPr>
          <a:ln>
            <a:noFill/>
          </a:ln>
        </c:spPr>
        <c:crossAx val="159942144"/>
        <c:crosses val="autoZero"/>
        <c:crossBetween val="between"/>
        <c:majorUnit val="3000"/>
        <c:dispUnits>
          <c:builtInUnit val="thousands"/>
        </c:dispUnits>
      </c:valAx>
      <c:spPr>
        <a:solidFill>
          <a:schemeClr val="bg1">
            <a:lumMod val="95000"/>
          </a:schemeClr>
        </a:solidFill>
        <a:ln>
          <a:noFill/>
        </a:ln>
      </c:spPr>
    </c:plotArea>
    <c:legend>
      <c:legendPos val="b"/>
      <c:legendEntry>
        <c:idx val="0"/>
        <c:txPr>
          <a:bodyPr/>
          <a:lstStyle/>
          <a:p>
            <a:pPr rtl="1">
              <a:defRPr/>
            </a:pPr>
            <a:endParaRPr lang="en-US"/>
          </a:p>
        </c:txPr>
      </c:legendEntry>
      <c:layout>
        <c:manualLayout>
          <c:xMode val="edge"/>
          <c:yMode val="edge"/>
          <c:x val="6.7027777777777783E-2"/>
          <c:y val="3.0222222222222217E-3"/>
          <c:w val="0.9329722222222222"/>
          <c:h val="0.11160925925925927"/>
        </c:manualLayout>
      </c:layout>
      <c:overlay val="0"/>
      <c:spPr>
        <a:ln>
          <a:noFill/>
        </a:ln>
      </c:spPr>
    </c:legend>
    <c:plotVisOnly val="1"/>
    <c:dispBlanksAs val="gap"/>
    <c:showDLblsOverMax val="0"/>
  </c:chart>
  <c:spPr>
    <a:solidFill>
      <a:schemeClr val="bg1">
        <a:lumMod val="95000"/>
      </a:schemeClr>
    </a:solidFill>
    <a:ln>
      <a:noFill/>
    </a:ln>
  </c:spPr>
  <c:txPr>
    <a:bodyPr/>
    <a:lstStyle/>
    <a:p>
      <a:pPr>
        <a:defRPr sz="110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'נתונים ג''-7'!$B$1</c:f>
              <c:strCache>
                <c:ptCount val="1"/>
                <c:pt idx="0">
                  <c:v>2023</c:v>
                </c:pt>
              </c:strCache>
            </c:strRef>
          </c:tx>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5EEE-4B3F-9E4D-4F984E389218}"/>
              </c:ext>
            </c:extLst>
          </c:dPt>
          <c:dPt>
            <c:idx val="4"/>
            <c:invertIfNegative val="0"/>
            <c:bubble3D val="0"/>
            <c:extLst>
              <c:ext xmlns:c16="http://schemas.microsoft.com/office/drawing/2014/chart" uri="{C3380CC4-5D6E-409C-BE32-E72D297353CC}">
                <c16:uniqueId val="{00000002-5EEE-4B3F-9E4D-4F984E389218}"/>
              </c:ext>
            </c:extLst>
          </c:dPt>
          <c:cat>
            <c:strRef>
              <c:f>'נתונים ג''-7'!$A$2:$A$5</c:f>
              <c:strCache>
                <c:ptCount val="4"/>
                <c:pt idx="0">
                  <c:v>פיקדונות תושבי חוץ</c:v>
                </c:pt>
                <c:pt idx="1">
                  <c:v>פיקדונות של בנקים מחו"ל</c:v>
                </c:pt>
                <c:pt idx="2">
                  <c:v>הלוואות</c:v>
                </c:pt>
                <c:pt idx="3">
                  <c:v>אשראי ספקים</c:v>
                </c:pt>
              </c:strCache>
            </c:strRef>
          </c:cat>
          <c:val>
            <c:numRef>
              <c:f>'נתונים ג''-7'!$B$2:$B$5</c:f>
              <c:numCache>
                <c:formatCode>_ * #,##0_ ;_ * \-#,##0_ ;_ * "-"??_ ;_ @_ </c:formatCode>
                <c:ptCount val="4"/>
                <c:pt idx="0" formatCode="#,##0">
                  <c:v>3345.62</c:v>
                </c:pt>
                <c:pt idx="1">
                  <c:v>2206.145</c:v>
                </c:pt>
                <c:pt idx="2">
                  <c:v>261.82</c:v>
                </c:pt>
                <c:pt idx="3">
                  <c:v>-4104</c:v>
                </c:pt>
              </c:numCache>
            </c:numRef>
          </c:val>
          <c:extLst>
            <c:ext xmlns:c16="http://schemas.microsoft.com/office/drawing/2014/chart" uri="{C3380CC4-5D6E-409C-BE32-E72D297353CC}">
              <c16:uniqueId val="{00000003-5EEE-4B3F-9E4D-4F984E389218}"/>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52388456"/>
        <c:crosses val="autoZero"/>
        <c:auto val="1"/>
        <c:lblAlgn val="ctr"/>
        <c:lblOffset val="100"/>
        <c:noMultiLvlLbl val="0"/>
      </c:catAx>
      <c:valAx>
        <c:axId val="652388456"/>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52390096"/>
        <c:crosses val="autoZero"/>
        <c:crossBetween val="between"/>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14833333333334"/>
          <c:y val="3.8333588712133937E-2"/>
          <c:w val="0.82950871646359514"/>
          <c:h val="0.74343338028611039"/>
        </c:manualLayout>
      </c:layout>
      <c:barChart>
        <c:barDir val="col"/>
        <c:grouping val="stacked"/>
        <c:varyColors val="0"/>
        <c:ser>
          <c:idx val="1"/>
          <c:order val="0"/>
          <c:tx>
            <c:strRef>
              <c:f>'נתונים ג''-8'!$A$3</c:f>
              <c:strCache>
                <c:ptCount val="1"/>
                <c:pt idx="0">
                  <c:v>השקעות ישירות</c:v>
                </c:pt>
              </c:strCache>
            </c:strRef>
          </c:tx>
          <c:spPr>
            <a:solidFill>
              <a:srgbClr val="177990"/>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1C-4577-BBE5-F944DFBA667F}"/>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'נתונים ג''-8'!$C$3:$L$3</c:f>
              <c:numCache>
                <c:formatCode>#,##0</c:formatCode>
                <c:ptCount val="10"/>
                <c:pt idx="0">
                  <c:v>79010.985000000001</c:v>
                </c:pt>
                <c:pt idx="1">
                  <c:v>84695.311000000002</c:v>
                </c:pt>
                <c:pt idx="2">
                  <c:v>94632.854000000007</c:v>
                </c:pt>
                <c:pt idx="3">
                  <c:v>101540.18</c:v>
                </c:pt>
                <c:pt idx="4">
                  <c:v>104878.863</c:v>
                </c:pt>
                <c:pt idx="5">
                  <c:v>105096.584</c:v>
                </c:pt>
                <c:pt idx="6">
                  <c:v>100539.469</c:v>
                </c:pt>
                <c:pt idx="7">
                  <c:v>99382.016000000003</c:v>
                </c:pt>
                <c:pt idx="8">
                  <c:v>99841.56</c:v>
                </c:pt>
                <c:pt idx="9">
                  <c:v>108680.431</c:v>
                </c:pt>
              </c:numCache>
            </c:numRef>
          </c:val>
          <c:extLst>
            <c:ext xmlns:c16="http://schemas.microsoft.com/office/drawing/2014/chart" uri="{C3380CC4-5D6E-409C-BE32-E72D297353CC}">
              <c16:uniqueId val="{00000002-ECB0-4900-A397-5B5ECA6A85EF}"/>
            </c:ext>
          </c:extLst>
        </c:ser>
        <c:ser>
          <c:idx val="2"/>
          <c:order val="1"/>
          <c:tx>
            <c:strRef>
              <c:f>'נתונים ג''-8'!$A$4</c:f>
              <c:strCache>
                <c:ptCount val="1"/>
                <c:pt idx="0">
                  <c:v>השקעות בתיק ניירות ערך למסחר</c:v>
                </c:pt>
              </c:strCache>
            </c:strRef>
          </c:tx>
          <c:spPr>
            <a:solidFill>
              <a:srgbClr val="28B6C7"/>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C1C-4577-BBE5-F944DFBA667F}"/>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'נתונים ג''-8'!$C$4:$L$4</c:f>
              <c:numCache>
                <c:formatCode>#,##0</c:formatCode>
                <c:ptCount val="10"/>
                <c:pt idx="0">
                  <c:v>106173.258</c:v>
                </c:pt>
                <c:pt idx="1">
                  <c:v>114080.897</c:v>
                </c:pt>
                <c:pt idx="2">
                  <c:v>119148.01</c:v>
                </c:pt>
                <c:pt idx="3">
                  <c:v>142990.21</c:v>
                </c:pt>
                <c:pt idx="4">
                  <c:v>141704.212</c:v>
                </c:pt>
                <c:pt idx="5">
                  <c:v>171245.432</c:v>
                </c:pt>
                <c:pt idx="6">
                  <c:v>217815.69899999999</c:v>
                </c:pt>
                <c:pt idx="7">
                  <c:v>254010.73300000001</c:v>
                </c:pt>
                <c:pt idx="8">
                  <c:v>202724.59700000001</c:v>
                </c:pt>
                <c:pt idx="9">
                  <c:v>238550.04500000001</c:v>
                </c:pt>
              </c:numCache>
            </c:numRef>
          </c:val>
          <c:extLst>
            <c:ext xmlns:c16="http://schemas.microsoft.com/office/drawing/2014/chart" uri="{C3380CC4-5D6E-409C-BE32-E72D297353CC}">
              <c16:uniqueId val="{00000005-ECB0-4900-A397-5B5ECA6A85EF}"/>
            </c:ext>
          </c:extLst>
        </c:ser>
        <c:ser>
          <c:idx val="3"/>
          <c:order val="2"/>
          <c:tx>
            <c:strRef>
              <c:f>'נתונים ג''-8'!$A$5</c:f>
              <c:strCache>
                <c:ptCount val="1"/>
                <c:pt idx="0">
                  <c:v>השקעות אחרות*</c:v>
                </c:pt>
              </c:strCache>
            </c:strRef>
          </c:tx>
          <c:spPr>
            <a:solidFill>
              <a:schemeClr val="accent4"/>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C1C-4577-BBE5-F944DFBA667F}"/>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'נתונים ג''-8'!$C$5:$L$5</c:f>
              <c:numCache>
                <c:formatCode>#,##0</c:formatCode>
                <c:ptCount val="10"/>
                <c:pt idx="0">
                  <c:v>63433.259000000005</c:v>
                </c:pt>
                <c:pt idx="1">
                  <c:v>58628.597000000002</c:v>
                </c:pt>
                <c:pt idx="2">
                  <c:v>63097.726000000002</c:v>
                </c:pt>
                <c:pt idx="3">
                  <c:v>75938.436000000002</c:v>
                </c:pt>
                <c:pt idx="4">
                  <c:v>76535.740999999995</c:v>
                </c:pt>
                <c:pt idx="5">
                  <c:v>88453.471000000005</c:v>
                </c:pt>
                <c:pt idx="6">
                  <c:v>103413.477</c:v>
                </c:pt>
                <c:pt idx="7">
                  <c:v>128012.99400000001</c:v>
                </c:pt>
                <c:pt idx="8">
                  <c:v>132949.59299999999</c:v>
                </c:pt>
                <c:pt idx="9">
                  <c:v>150442.57499999998</c:v>
                </c:pt>
              </c:numCache>
            </c:numRef>
          </c:val>
          <c:extLst>
            <c:ext xmlns:c16="http://schemas.microsoft.com/office/drawing/2014/chart" uri="{C3380CC4-5D6E-409C-BE32-E72D297353CC}">
              <c16:uniqueId val="{00000008-ECB0-4900-A397-5B5ECA6A85EF}"/>
            </c:ext>
          </c:extLst>
        </c:ser>
        <c:ser>
          <c:idx val="4"/>
          <c:order val="3"/>
          <c:tx>
            <c:strRef>
              <c:f>'נתונים ג''-8'!$A$6</c:f>
              <c:strCache>
                <c:ptCount val="1"/>
                <c:pt idx="0">
                  <c:v>נכסי רזרבה</c:v>
                </c:pt>
              </c:strCache>
            </c:strRef>
          </c:tx>
          <c:spPr>
            <a:solidFill>
              <a:schemeClr val="bg1">
                <a:lumMod val="75000"/>
              </a:schemeClr>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C1C-4577-BBE5-F944DFBA667F}"/>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'נתונים ג''-8'!$C$6:$L$6</c:f>
              <c:numCache>
                <c:formatCode>#,##0</c:formatCode>
                <c:ptCount val="10"/>
                <c:pt idx="0">
                  <c:v>86101.168000000005</c:v>
                </c:pt>
                <c:pt idx="1">
                  <c:v>90574.784</c:v>
                </c:pt>
                <c:pt idx="2">
                  <c:v>98446.770999999993</c:v>
                </c:pt>
                <c:pt idx="3">
                  <c:v>113011.493</c:v>
                </c:pt>
                <c:pt idx="4">
                  <c:v>115279.44899999999</c:v>
                </c:pt>
                <c:pt idx="5">
                  <c:v>126014.202</c:v>
                </c:pt>
                <c:pt idx="6">
                  <c:v>173297.05300000001</c:v>
                </c:pt>
                <c:pt idx="7">
                  <c:v>212992.481</c:v>
                </c:pt>
                <c:pt idx="8">
                  <c:v>194217.921</c:v>
                </c:pt>
                <c:pt idx="9">
                  <c:v>204693.95300000001</c:v>
                </c:pt>
              </c:numCache>
            </c:numRef>
          </c:val>
          <c:extLst>
            <c:ext xmlns:c16="http://schemas.microsoft.com/office/drawing/2014/chart" uri="{C3380CC4-5D6E-409C-BE32-E72D297353CC}">
              <c16:uniqueId val="{0000000B-ECB0-4900-A397-5B5ECA6A85EF}"/>
            </c:ext>
          </c:extLst>
        </c:ser>
        <c:dLbls>
          <c:showLegendKey val="0"/>
          <c:showVal val="0"/>
          <c:showCatName val="0"/>
          <c:showSerName val="0"/>
          <c:showPercent val="0"/>
          <c:showBubbleSize val="0"/>
        </c:dLbls>
        <c:gapWidth val="30"/>
        <c:overlap val="100"/>
        <c:axId val="649102600"/>
        <c:axId val="649097024"/>
      </c:barChart>
      <c:lineChart>
        <c:grouping val="standard"/>
        <c:varyColors val="0"/>
        <c:ser>
          <c:idx val="0"/>
          <c:order val="4"/>
          <c:tx>
            <c:strRef>
              <c:f>'נתונים ג''-8'!$A$2</c:f>
              <c:strCache>
                <c:ptCount val="1"/>
                <c:pt idx="0">
                  <c:v>סך נכסי המשק בחו"ל</c:v>
                </c:pt>
              </c:strCache>
            </c:strRef>
          </c:tx>
          <c:spPr>
            <a:ln w="28575" cap="rnd">
              <a:noFill/>
              <a:round/>
            </a:ln>
            <a:effectLst/>
          </c:spPr>
          <c:marker>
            <c:symbol val="circle"/>
            <c:size val="5"/>
            <c:spPr>
              <a:solidFill>
                <a:srgbClr val="006666"/>
              </a:solidFill>
              <a:ln w="9525">
                <a:solidFill>
                  <a:srgbClr val="006666"/>
                </a:solidFill>
              </a:ln>
              <a:effectLst/>
            </c:spPr>
          </c:marker>
          <c:dLbls>
            <c:dLbl>
              <c:idx val="8"/>
              <c:layout>
                <c:manualLayout>
                  <c:x val="-4.3749175984113757E-2"/>
                  <c:y val="-7.80119290682086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894-49EB-99D5-3077C21E44D5}"/>
                </c:ext>
              </c:extLst>
            </c:dLbl>
            <c:dLbl>
              <c:idx val="9"/>
              <c:layout>
                <c:manualLayout>
                  <c:x val="-2.7860364729467711E-2"/>
                  <c:y val="-8.79210750278301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'נתונים ג''-8'!$C$1:$L$1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'נתונים ג''-8'!$C$2:$L$2</c:f>
              <c:numCache>
                <c:formatCode>#,##0</c:formatCode>
                <c:ptCount val="10"/>
                <c:pt idx="0">
                  <c:v>334718.67</c:v>
                </c:pt>
                <c:pt idx="1">
                  <c:v>347979.58899999998</c:v>
                </c:pt>
                <c:pt idx="2">
                  <c:v>375325.36099999998</c:v>
                </c:pt>
                <c:pt idx="3">
                  <c:v>433480.31900000002</c:v>
                </c:pt>
                <c:pt idx="4">
                  <c:v>438398.26500000001</c:v>
                </c:pt>
                <c:pt idx="5">
                  <c:v>490809.68900000001</c:v>
                </c:pt>
                <c:pt idx="6">
                  <c:v>595065.69799999997</c:v>
                </c:pt>
                <c:pt idx="7">
                  <c:v>694398.22400000005</c:v>
                </c:pt>
                <c:pt idx="8">
                  <c:v>629733.67099999997</c:v>
                </c:pt>
                <c:pt idx="9">
                  <c:v>702367.00399999996</c:v>
                </c:pt>
              </c:numCache>
            </c:numRef>
          </c:val>
          <c:smooth val="0"/>
          <c:extLst>
            <c:ext xmlns:c16="http://schemas.microsoft.com/office/drawing/2014/chart" uri="{C3380CC4-5D6E-409C-BE32-E72D297353CC}">
              <c16:uniqueId val="{00000000-E063-4342-89CB-69F4C9A8E62B}"/>
            </c:ext>
          </c:extLst>
        </c:ser>
        <c:dLbls>
          <c:showLegendKey val="0"/>
          <c:showVal val="0"/>
          <c:showCatName val="0"/>
          <c:showSerName val="0"/>
          <c:showPercent val="0"/>
          <c:showBubbleSize val="0"/>
        </c:dLbls>
        <c:marker val="1"/>
        <c:smooth val="0"/>
        <c:axId val="649102600"/>
        <c:axId val="649097024"/>
      </c:lineChart>
      <c:catAx>
        <c:axId val="64910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60000" spcFirstLastPara="1" vertOverflow="ellipsis"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49097024"/>
        <c:crosses val="autoZero"/>
        <c:auto val="1"/>
        <c:lblAlgn val="ctr"/>
        <c:lblOffset val="100"/>
        <c:noMultiLvlLbl val="0"/>
      </c:catAx>
      <c:valAx>
        <c:axId val="649097024"/>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crossAx val="649102600"/>
        <c:crosses val="autoZero"/>
        <c:crossBetween val="between"/>
        <c:majorUnit val="200000"/>
        <c:minorUnit val="100000"/>
        <c:dispUnits>
          <c:builtInUnit val="thousands"/>
        </c:dispUnits>
      </c:valAx>
      <c:spPr>
        <a:noFill/>
        <a:ln>
          <a:noFill/>
        </a:ln>
        <a:effectLst/>
      </c:spPr>
    </c:plotArea>
    <c:legend>
      <c:legendPos val="t"/>
      <c:layout>
        <c:manualLayout>
          <c:xMode val="edge"/>
          <c:yMode val="edge"/>
          <c:x val="8.5751111111111111E-2"/>
          <c:y val="5.2732472949800682E-3"/>
          <c:w val="0.44222963588597403"/>
          <c:h val="0.3537081001847958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sz="1000">
          <a:solidFill>
            <a:schemeClr val="tx1"/>
          </a:solidFill>
          <a:latin typeface="Assistant" panose="00000500000000000000" pitchFamily="2" charset="-79"/>
          <a:cs typeface="Assistant" panose="00000500000000000000" pitchFamily="2" charset="-79"/>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4.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104774</xdr:rowOff>
    </xdr:from>
    <xdr:to>
      <xdr:col>6</xdr:col>
      <xdr:colOff>542925</xdr:colOff>
      <xdr:row>17</xdr:row>
      <xdr:rowOff>104775</xdr:rowOff>
    </xdr:to>
    <xdr:graphicFrame macro="">
      <xdr:nvGraphicFramePr>
        <xdr:cNvPr id="2" name="תרשים 3" descr="בשנת 2023 נרשמה עלייה מתונה בלבד ביתרת ההתחייבויות של המשק לחו״ל, ששיקפה ירידה ניכרת בהיקף ההשקעות של תושבי חוץ במשק.&#10;יתרת ההתחייבויות של המשק לחו״ל עלתה בשנת 2023 בהיקף מתון של כ-25 מיליארד דולר (5%) עד לרמה של 497 מיליארד דולר בדצמבר. זאת בהמשך לירידה בהיקף ההשקעות בשנת 2022. &#10;&#10;מקור: נתוני ועיבודי בנק ישראל" title="איור ג'-1: יתרת ההתחייבויות של המשק ל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0.88851</cdr:x>
      <cdr:y>0.22475</cdr:y>
    </cdr:from>
    <cdr:to>
      <cdr:x>0.98176</cdr:x>
      <cdr:y>0.32539</cdr:y>
    </cdr:to>
    <cdr:sp macro="" textlink="">
      <cdr:nvSpPr>
        <cdr:cNvPr id="2" name="TextBox 1"/>
        <cdr:cNvSpPr txBox="1"/>
      </cdr:nvSpPr>
      <cdr:spPr>
        <a:xfrm xmlns:a="http://schemas.openxmlformats.org/drawingml/2006/main">
          <a:off x="3211656" y="490904"/>
          <a:ext cx="337056" cy="21980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800" b="1"/>
        </a:p>
      </cdr:txBody>
    </cdr:sp>
  </cdr:relSizeAnchor>
  <cdr:relSizeAnchor xmlns:cdr="http://schemas.openxmlformats.org/drawingml/2006/chartDrawing">
    <cdr:from>
      <cdr:x>0.89865</cdr:x>
      <cdr:y>0.33881</cdr:y>
    </cdr:from>
    <cdr:to>
      <cdr:x>1</cdr:x>
      <cdr:y>0.4059</cdr:y>
    </cdr:to>
    <cdr:sp macro="" textlink="">
      <cdr:nvSpPr>
        <cdr:cNvPr id="4" name="TextBox 3"/>
        <cdr:cNvSpPr txBox="1"/>
      </cdr:nvSpPr>
      <cdr:spPr>
        <a:xfrm xmlns:a="http://schemas.openxmlformats.org/drawingml/2006/main">
          <a:off x="3248308" y="740020"/>
          <a:ext cx="366346" cy="14653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900" b="1"/>
        </a:p>
      </cdr:txBody>
    </cdr:sp>
  </cdr:relSizeAnchor>
  <cdr:relSizeAnchor xmlns:cdr="http://schemas.openxmlformats.org/drawingml/2006/chartDrawing">
    <cdr:from>
      <cdr:x>0.925</cdr:x>
      <cdr:y>0.56692</cdr:y>
    </cdr:from>
    <cdr:to>
      <cdr:x>0.96554</cdr:x>
      <cdr:y>0.58785</cdr:y>
    </cdr:to>
    <cdr:sp macro="" textlink="">
      <cdr:nvSpPr>
        <cdr:cNvPr id="5" name="TextBox 4"/>
        <cdr:cNvSpPr txBox="1"/>
      </cdr:nvSpPr>
      <cdr:spPr>
        <a:xfrm xmlns:a="http://schemas.openxmlformats.org/drawingml/2006/main">
          <a:off x="3343558" y="1238250"/>
          <a:ext cx="146538" cy="457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9525</xdr:rowOff>
    </xdr:from>
    <xdr:to>
      <xdr:col>4</xdr:col>
      <xdr:colOff>409575</xdr:colOff>
      <xdr:row>13</xdr:row>
      <xdr:rowOff>180975</xdr:rowOff>
    </xdr:to>
    <xdr:graphicFrame macro="">
      <xdr:nvGraphicFramePr>
        <xdr:cNvPr id="2" name="תרשים 1" descr="לעלייה ביתרת הנכסים תרמו השקעות נטו של תושבי ישראל בניירות ערך סחירים בחו&quot;ל, ועלייה במחירם.&#10;&#10;&#10;במהלך שנת 2023 נרשמו השקעות נטו בהיקף של כ-34 מיליארד דולר (5%).&#10;&#10;בנוסף, עליות במחירי ניירות הערך הזרים שמוחזקים על ידי תושבי ישראל תרמו לעלייה ביתרת הנכסים בהיקף של כ-32 מיליארד דולר (5%).&#10;&#10;המקור: נתוני ועיבודי בנק ישראל" title="איור ג'-9: הגורמים לשינוי ביתרת הנכסים של המשק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57151</xdr:colOff>
      <xdr:row>2</xdr:row>
      <xdr:rowOff>19050</xdr:rowOff>
    </xdr:from>
    <xdr:to>
      <xdr:col>5</xdr:col>
      <xdr:colOff>294826</xdr:colOff>
      <xdr:row>14</xdr:row>
      <xdr:rowOff>6106</xdr:rowOff>
    </xdr:to>
    <xdr:graphicFrame macro="">
      <xdr:nvGraphicFramePr>
        <xdr:cNvPr id="2" name="תרשים 1" descr="עיקר ירידת המחירים נרשמה בתיק ניירות הערך למסחר של תושבי ישראל בחו&quot;ל. &#10;יתרת ההשקעות בתיק ניירות הערך למסחר של תושבי ישראל בחו&quot;ל ירדה במהלך שנת 2022 ב-52 מיליארד דולר (20%) ועמדה בסוף השנה על 202 מיליארד דולר.&#10;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10;במקביל נרשמה ירידה ביתרת האחזקות באג&quot;ח בהיקף של כ-3 מיליארד דולר (3%) שמשקפת ירידה במחירים של מכשירי החוב הסחירים הזרים שמוחזקים בידי ישראלים.&#10;&#10;המקור: נתוני ועיבודי בנק ישראל.&#10;" title="איור ג'-3: יתרת ההשקעות בתיק ניירות הערך למסחר של תושבי ישראל בחו&quot;ל, לפי מכשירים.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57152</xdr:colOff>
      <xdr:row>2</xdr:row>
      <xdr:rowOff>19051</xdr:rowOff>
    </xdr:from>
    <xdr:to>
      <xdr:col>5</xdr:col>
      <xdr:colOff>294827</xdr:colOff>
      <xdr:row>14</xdr:row>
      <xdr:rowOff>6107</xdr:rowOff>
    </xdr:to>
    <xdr:graphicFrame macro="">
      <xdr:nvGraphicFramePr>
        <xdr:cNvPr id="3" name="תרשים 1" descr="השקעות נטו באגרות חוב בחו&quot;ל ועליות במחירי המניות בשוקי ההון בעולם תרמו לעלייה ביתרת ההשקעות של תושבי ישראל בתיק ניירות ערך למסחר בחו&quot;ל&#10;יתרת ההשקעות בתיק ניירות הערך למסחר של תושבי ישראל בחו&quot;ל עלתה במהלך שנת 2023 ב-36 מיליארד דולר (18%) ועמדה בדצמבר על 239 מיליארד דולר.&#10;יתרת האחזקות במניות עלתה במהלך השנה בכ-18 מיליארד דולר (15%) על רקע עליות מחירים בשוקי המניות.&#10;במקביל נרשמה עלייה ביתרת האחזקות באג&quot;ח בהיקף של כ-18 מיליארד דולר (23%) בעיקר כתוצאה מהשקעות נטו.&#10;&#10;המקור: נתוני ועיבודי בנק ישראל " title="איור ג'-10: יתרת ההשקעות בתיק ניירות הערך למסחר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2</xdr:row>
      <xdr:rowOff>98944</xdr:rowOff>
    </xdr:from>
    <xdr:to>
      <xdr:col>6</xdr:col>
      <xdr:colOff>452437</xdr:colOff>
      <xdr:row>14</xdr:row>
      <xdr:rowOff>154781</xdr:rowOff>
    </xdr:to>
    <xdr:grpSp>
      <xdr:nvGrpSpPr>
        <xdr:cNvPr id="20" name="קבוצה 19" descr="ב-2023 הבנקים היו המשקיעים העיקריים באגרות חוב זרות; המשקיעים המוסדיים, היו המממשים העיקריים במניות זרות. &#10;תושבי ישראל רכשו השנה אג&quot;ח זרות בהיקף של כ-12 מיליארד דולר, בעיקר על ידי הבנקים (5 מיליארד דולר). בנוסף, הגופים המוסדיים השקיעו כ-3 מיליארד דולר, בדומה למשקי הבית. &#10;&#10;במקביל, נרשמו מימושים נטו של תושבי ישראל במניות זרות בהיקף של כ- 2 מיליארדים, בעיקר על ידי הגופים המוסדיים.&#10;&#10;המקור: נתוני ועיבודי בנק ישראל &#10;" title="איור ג'-11: השקעות בתיק ניירות הערך למסחר של תושבי ישראל בחו&quot;ל, לפי מכשיר ולפי מגזר"/>
        <xdr:cNvGrpSpPr/>
      </xdr:nvGrpSpPr>
      <xdr:grpSpPr>
        <a:xfrm>
          <a:off x="9847075969" y="468038"/>
          <a:ext cx="3964781" cy="2198962"/>
          <a:chOff x="11211590559" y="473991"/>
          <a:chExt cx="5049441" cy="2716955"/>
        </a:xfrm>
      </xdr:grpSpPr>
      <xdr:grpSp>
        <xdr:nvGrpSpPr>
          <xdr:cNvPr id="14" name="Group 13"/>
          <xdr:cNvGrpSpPr/>
        </xdr:nvGrpSpPr>
        <xdr:grpSpPr>
          <a:xfrm>
            <a:off x="11211590559" y="473991"/>
            <a:ext cx="5049441" cy="2716955"/>
            <a:chOff x="9821483758" y="3784476"/>
            <a:chExt cx="5634165" cy="2596749"/>
          </a:xfrm>
        </xdr:grpSpPr>
        <xdr:graphicFrame macro="">
          <xdr:nvGraphicFramePr>
            <xdr:cNvPr id="5" name="Chart 4"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9824362087" y="3786906"/>
            <a:ext cx="2755836" cy="258400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9821483758" y="3784476"/>
            <a:ext cx="2880149" cy="2596749"/>
          </xdr:xfrm>
          <a:graphic>
            <a:graphicData uri="http://schemas.openxmlformats.org/drawingml/2006/chart">
              <c:chart xmlns:c="http://schemas.openxmlformats.org/drawingml/2006/chart" xmlns:r="http://schemas.openxmlformats.org/officeDocument/2006/relationships" r:id="rId2"/>
            </a:graphicData>
          </a:graphic>
        </xdr:graphicFrame>
      </xdr:grpSp>
      <xdr:pic>
        <xdr:nvPicPr>
          <xdr:cNvPr id="16" name="תמונה 15"/>
          <xdr:cNvPicPr>
            <a:picLocks noChangeAspect="1"/>
          </xdr:cNvPicPr>
        </xdr:nvPicPr>
        <xdr:blipFill>
          <a:blip xmlns:r="http://schemas.openxmlformats.org/officeDocument/2006/relationships" r:embed="rId3"/>
          <a:stretch>
            <a:fillRect/>
          </a:stretch>
        </xdr:blipFill>
        <xdr:spPr>
          <a:xfrm>
            <a:off x="11214823978" y="724022"/>
            <a:ext cx="1481456" cy="274344"/>
          </a:xfrm>
          <a:prstGeom prst="rect">
            <a:avLst/>
          </a:prstGeom>
        </xdr:spPr>
      </xdr:pic>
      <xdr:pic>
        <xdr:nvPicPr>
          <xdr:cNvPr id="17" name="תמונה 16"/>
          <xdr:cNvPicPr>
            <a:picLocks noChangeAspect="1"/>
          </xdr:cNvPicPr>
        </xdr:nvPicPr>
        <xdr:blipFill>
          <a:blip xmlns:r="http://schemas.openxmlformats.org/officeDocument/2006/relationships" r:embed="rId4"/>
          <a:stretch>
            <a:fillRect/>
          </a:stretch>
        </xdr:blipFill>
        <xdr:spPr>
          <a:xfrm>
            <a:off x="11212461778" y="744142"/>
            <a:ext cx="1481456" cy="274344"/>
          </a:xfrm>
          <a:prstGeom prst="rect">
            <a:avLst/>
          </a:prstGeom>
        </xdr:spPr>
      </xdr:pic>
      <xdr:pic>
        <xdr:nvPicPr>
          <xdr:cNvPr id="18" name="תמונה 17"/>
          <xdr:cNvPicPr>
            <a:picLocks noChangeAspect="1"/>
          </xdr:cNvPicPr>
        </xdr:nvPicPr>
        <xdr:blipFill>
          <a:blip xmlns:r="http://schemas.openxmlformats.org/officeDocument/2006/relationships" r:embed="rId5"/>
          <a:stretch>
            <a:fillRect/>
          </a:stretch>
        </xdr:blipFill>
        <xdr:spPr>
          <a:xfrm>
            <a:off x="11211807460" y="500063"/>
            <a:ext cx="4749196" cy="28044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81329</xdr:colOff>
      <xdr:row>2</xdr:row>
      <xdr:rowOff>28575</xdr:rowOff>
    </xdr:from>
    <xdr:to>
      <xdr:col>5</xdr:col>
      <xdr:colOff>237675</xdr:colOff>
      <xdr:row>13</xdr:row>
      <xdr:rowOff>173671</xdr:rowOff>
    </xdr:to>
    <xdr:graphicFrame macro="">
      <xdr:nvGraphicFramePr>
        <xdr:cNvPr id="2" name="תרשים 1" descr="הגופים המוסדיים ביצעו במהלך שנת 2023 השקעות נטו בנכסים פיננסים זרים, בעיקר בקרנות השקעה לא-סחירות ובמכשירים נגזרים.&#10;&#10;למרות הפעילות הזניחה בניירות ערך סחירים, הגופים המוסדיים השקיעו בנכסים פיננסים זרים היקף של כ- 10 מיליארד דולר נטו. &#10;&#10;כ-6 מיליארד דולר מהשקעותיהם נרשמו בקרנות השקעה זרות לא-סחירות והיתר במכשירים נגזרים זרים. &#10;&#10;המקור: נתוני ועיבודי בנק ישראל, משרד האוצר. &#10;" title="איור ג'-12: פעילות הגופים המוסדיים מול חו&quot;ל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180975</xdr:rowOff>
    </xdr:from>
    <xdr:to>
      <xdr:col>5</xdr:col>
      <xdr:colOff>171000</xdr:colOff>
      <xdr:row>13</xdr:row>
      <xdr:rowOff>159750</xdr:rowOff>
    </xdr:to>
    <xdr:graphicFrame macro="">
      <xdr:nvGraphicFramePr>
        <xdr:cNvPr id="2" name="תרשים 1" descr="עיקר ההשקעות האחרות  של תושבי ישראל בחו&quot;ל נרשמו בקרנות השקעה זרות.&#10;במהלך השנה השקיעו תושבי ישראל בהשקעות אחרות סך של כ- 9 מיליארד דולר. מרבית ההשקעה בוצעה בקרנות השקעה לא-סחירות בהיקף של כ-7 מיליארד דולר ובפיקדונות בחו&quot;ל בהיקף של כ-5 מיליארדים. &#10;במקביל נרשמה ירידה באשראי לקוחות בהיקף של כ-4 מיליארדים (3%).&#10;&#10;המקור: נתוני ועיבודי בנק ישראל" title="איור ג'-13: השקעות אחרות נטו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57151</xdr:rowOff>
    </xdr:from>
    <xdr:to>
      <xdr:col>5</xdr:col>
      <xdr:colOff>171000</xdr:colOff>
      <xdr:row>14</xdr:row>
      <xdr:rowOff>61779</xdr:rowOff>
    </xdr:to>
    <xdr:graphicFrame macro="">
      <xdr:nvGraphicFramePr>
        <xdr:cNvPr id="2" name="תרשים 1" descr="בשנת 2023 היקף ההשקעות הישירות של תושבי ישראל בחו&quot;ל היה דומה להיקף ההשקעות הישירות בשנתיים האחרונות ומקורו בעיקר מרווחים שלא חולקו.&#10;&#10;ההשקעות הישירות של תושבי ישראל בחו&quot;ל השנה הסתכמו בכ-7 מיליארד דולר, ועיקרן רווחים שלא חולקו ונצברו להשקעה מחדש.&#10;היקף ההשקעות החדשות בהון עמד השנה על כ- 0.4 מיליארד, בניגוד לשנתיים האחרונות שבהן נרשמו מימושים נטו בהיקפים נמוכים (0.9 ו- 1.3 מיליארדים בהתאמה).&#10;&#10;המקור: נתוני ועיבודי בנק ישראל " title="איור ג'-14: השקעות ישירות בהון של תושבי ישראל ב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66675</xdr:rowOff>
    </xdr:from>
    <xdr:to>
      <xdr:col>5</xdr:col>
      <xdr:colOff>190050</xdr:colOff>
      <xdr:row>13</xdr:row>
      <xdr:rowOff>129931</xdr:rowOff>
    </xdr:to>
    <xdr:graphicFrame macro="">
      <xdr:nvGraphicFramePr>
        <xdr:cNvPr id="3" name="תרשים 1" descr="יתרת רזרבות מט&quot;ח של המשק עלתה בשנת 2023 בכ-10 מיליארד דולר (5%) ועמדה בדצמבר על כ-205 מיליארדים.&#10;&#10;מקורה של העלייה ביתרת הרזרבות של המשק  בעליות במחירי ניירות הערך בעולם. &#10;במהלך חודש אוקטובר על רקע המצב הביטחוני, והרכישות המוגברות של מטבע חוץ,  בנק ישראל מכר מט&quot;ח בשוק בהיקף של כ- 8.2 מיליארד דולר. מכירות אלו קוזזו במלואם על ידי העברות הממשלה והמגזר הפרטי במהלך השנה.&#10;&#10;המקור: נתוני ועיבודי בנק ישראל" title="איור ג'-15: יתרת רזרבות מט&quot;ח של המשק"/>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absoluteAnchor>
    <xdr:pos x="0" y="438149"/>
    <xdr:ext cx="4724399" cy="3095626"/>
    <xdr:graphicFrame macro="">
      <xdr:nvGraphicFramePr>
        <xdr:cNvPr id="2" name="Chart 2" descr="יחס החוב החיצוני ברוטו  לתוצר עלה במהלך 2023, שילוב של ירידה גדולה יותר בתוצר מאשר בחוב החיצוני ברוטו של המשק.&#10;יתרת החוב החיצוני ברוטו ירדה בשנת 2023 בכ-1.2 מיליארד דולר (0.8%). במקביל, חלה ירידה של כ-3.5% בתוצר במונחי דולרים. התפתחויות אלו תרמו לעלייה מתונה ביחס החוב החיצוני ברוטו לתוצר (כ-0.85 נקודת האחוז) שעמד בסוף השנה על כ-30.5%. &#10;&#10;המקור: נתוני ועיבודי בנק ישראל &#10;" title="איור ג'-16: יתרת החוב החיצוני ברוטו ויחס החוב החיצוני לתוצר של המשק"/>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2</xdr:row>
      <xdr:rowOff>3942</xdr:rowOff>
    </xdr:from>
    <xdr:to>
      <xdr:col>5</xdr:col>
      <xdr:colOff>171000</xdr:colOff>
      <xdr:row>13</xdr:row>
      <xdr:rowOff>173217</xdr:rowOff>
    </xdr:to>
    <xdr:graphicFrame macro="">
      <xdr:nvGraphicFramePr>
        <xdr:cNvPr id="2" name="תרשים 3" descr="עודף הנכסים על ההתחייבויות של המשק מול חו״ל עלה במהלך 2023.&#10;&#10;העלייה בשווי יתרת הנכסים של המשק (72 מיליארד דולר) בהיקף גדול יותר מהעלייה בשווי יתרת ההתחייבויות (25 מיליארד דולר) תרמו לעלייה בעודף הנכסים על ההתחייבויות של המשק מול חו״ל בכ-47 מיליארד דולר (30%) שעמד בסוף דצמבר על  כ-205 מיליארד דולר&#10;.&#10;המקור: נתוני ועיבודי בנק ישראל " title="איור ג'-17: עודף הנכסים (+) על ההתחייבויות של המשק מול חו&quot;ל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32845</xdr:colOff>
      <xdr:row>2</xdr:row>
      <xdr:rowOff>97489</xdr:rowOff>
    </xdr:from>
    <xdr:to>
      <xdr:col>5</xdr:col>
      <xdr:colOff>578069</xdr:colOff>
      <xdr:row>13</xdr:row>
      <xdr:rowOff>26276</xdr:rowOff>
    </xdr:to>
    <xdr:grpSp>
      <xdr:nvGrpSpPr>
        <xdr:cNvPr id="10" name="Group 9" descr="ההשקעות נטו של תושבי חוץ במשק והעליות במחירי ניירות הערך הישראלים שמוחזקים על ידי תושבי חוץ הם הגורמים העיקריים לשינוי ביתרת ההתחייבויות.&#10;במהלך שנת 2023 נרשמו השקעות נטו בהיקף של כ-15 מיליארד דולר (3%), נמוך משמעותית (בכ-45%) מהממוצע השנתי בשלוש השנים האחרונות (62 מיליארד דולר).&#10;בנוסף, עליות במחירי ניירות הערך הישראלים שמוחזקים על ידי תושבי חוץ, בפרט ניירות ערך ישראלים שנסחרים בחו&quot;ל, תרמו לעלייה ביתרת ההתחייבויות בהיקף של כ-13 מיליארד דולר (3%).&#10;&#10;מקור: נתוני ועיבודי בנק ישראל" title="איור ג'-2: הגורמים לשינוי ביתרת ההתחייבויות של המשק לחו&quot;ל "/>
        <xdr:cNvGrpSpPr/>
      </xdr:nvGrpSpPr>
      <xdr:grpSpPr>
        <a:xfrm>
          <a:off x="10005578948" y="478489"/>
          <a:ext cx="3599793" cy="2024287"/>
          <a:chOff x="10002885672" y="695265"/>
          <a:chExt cx="4020207" cy="1768098"/>
        </a:xfrm>
      </xdr:grpSpPr>
      <xdr:grpSp>
        <xdr:nvGrpSpPr>
          <xdr:cNvPr id="9" name="Group 8"/>
          <xdr:cNvGrpSpPr/>
        </xdr:nvGrpSpPr>
        <xdr:grpSpPr>
          <a:xfrm>
            <a:off x="10002885672" y="695265"/>
            <a:ext cx="4020207" cy="1768098"/>
            <a:chOff x="10004409672" y="655851"/>
            <a:chExt cx="4020207" cy="1768098"/>
          </a:xfrm>
        </xdr:grpSpPr>
        <xdr:grpSp>
          <xdr:nvGrpSpPr>
            <xdr:cNvPr id="8" name="Group 7"/>
            <xdr:cNvGrpSpPr/>
          </xdr:nvGrpSpPr>
          <xdr:grpSpPr>
            <a:xfrm>
              <a:off x="10004409672" y="655851"/>
              <a:ext cx="4020207" cy="1768098"/>
              <a:chOff x="10004409672" y="655851"/>
              <a:chExt cx="4020207" cy="1768098"/>
            </a:xfrm>
          </xdr:grpSpPr>
          <xdr:graphicFrame macro="">
            <xdr:nvGraphicFramePr>
              <xdr:cNvPr id="2" name="תרשים 1"/>
              <xdr:cNvGraphicFramePr>
                <a:graphicFrameLocks/>
              </xdr:cNvGraphicFramePr>
            </xdr:nvGraphicFramePr>
            <xdr:xfrm>
              <a:off x="10004409672" y="655851"/>
              <a:ext cx="2683080" cy="17680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תרשים 1" descr="הירידה ביתרת ההתחייבויות נבעה מירידה במחירי המניות הישראליות שמוחזקות על ידי תושבי חוץ.&#10;במהלך שנת 2022 נרשמו ירידות במחירי ניירות הערך הישראלים שמוחזקים על ידי תושבי חוץ ותרמו לירידה ביתרת ההתחייבויות בהיקף של כ-65 מיליארד דולר (12%).&#10;&#10;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10;&#10;המקור: נתוני ועיבודי בנק ישראל." title="איור ג'-10: הגורמים לשינוי ביתרת ההתחייבויות של המשק לחו&quot;ל . 2022-2013, מיליארדי דולר."/>
              <xdr:cNvGraphicFramePr>
                <a:graphicFrameLocks/>
              </xdr:cNvGraphicFramePr>
            </xdr:nvGraphicFramePr>
            <xdr:xfrm>
              <a:off x="10007082112" y="656894"/>
              <a:ext cx="1347767" cy="1753915"/>
            </xdr:xfrm>
            <a:graphic>
              <a:graphicData uri="http://schemas.openxmlformats.org/drawingml/2006/chart">
                <c:chart xmlns:c="http://schemas.openxmlformats.org/drawingml/2006/chart" xmlns:r="http://schemas.openxmlformats.org/officeDocument/2006/relationships" r:id="rId2"/>
              </a:graphicData>
            </a:graphic>
          </xdr:graphicFrame>
        </xdr:grpSp>
        <xdr:pic>
          <xdr:nvPicPr>
            <xdr:cNvPr id="7" name="Picture 6"/>
            <xdr:cNvPicPr>
              <a:picLocks noChangeAspect="1"/>
            </xdr:cNvPicPr>
          </xdr:nvPicPr>
          <xdr:blipFill>
            <a:blip xmlns:r="http://schemas.openxmlformats.org/officeDocument/2006/relationships" r:embed="rId3"/>
            <a:stretch>
              <a:fillRect/>
            </a:stretch>
          </xdr:blipFill>
          <xdr:spPr>
            <a:xfrm>
              <a:off x="10004675278" y="670036"/>
              <a:ext cx="3498411" cy="222408"/>
            </a:xfrm>
            <a:prstGeom prst="rect">
              <a:avLst/>
            </a:prstGeom>
          </xdr:spPr>
        </xdr:pic>
      </xdr:grpSp>
      <xdr:sp macro="" textlink="">
        <xdr:nvSpPr>
          <xdr:cNvPr id="6" name="Rounded Rectangular Callout 5"/>
          <xdr:cNvSpPr/>
        </xdr:nvSpPr>
        <xdr:spPr>
          <a:xfrm rot="5400000">
            <a:off x="10005789154" y="1175852"/>
            <a:ext cx="1215262" cy="886808"/>
          </a:xfrm>
          <a:prstGeom prst="wedgeRoundRectCallout">
            <a:avLst>
              <a:gd name="adj1" fmla="val -14407"/>
              <a:gd name="adj2" fmla="val 10691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xdr:wsDr>
</file>

<file path=xl/drawings/drawing20.xml><?xml version="1.0" encoding="utf-8"?>
<xdr:wsDr xmlns:xdr="http://schemas.openxmlformats.org/drawingml/2006/spreadsheetDrawing" xmlns:a="http://schemas.openxmlformats.org/drawingml/2006/main">
  <xdr:absoluteAnchor>
    <xdr:pos x="0" y="400050"/>
    <xdr:ext cx="3600000" cy="2160000"/>
    <xdr:graphicFrame macro="">
      <xdr:nvGraphicFramePr>
        <xdr:cNvPr id="2" name="Chart 2" descr="עודף הנכסים על ההתחייבויות של המשק במכשירי חוב (החוב החיצוני השלילי ) עלה בשנת 2023.&#10;&#10;יתרת הנכסים במכשירי חוב עלתה בשנת 2023 ב-32 מיליארד דולר (כ-9%) ובמקביל יתרת ההתחייבויות במכשירי חוב ירדה בהיקף של כ-1.2 מיליארד דולר (0.8%). לפיכך עודף הנכסים על ההתחייבויות של המשק מול חו״ל במכשירי חוב בלבד (החוב החיצוני נטו השלילי) עלה בכ-33 מיליארד דולר (16%) ועמד בסוף דצמבר על כ-242 מיליארד דולר.&#10;&#10;המקור: נתוני ועיבודי בנק ישראל " title="איור ג'-18: עודף הנכסים על ההתחייבויות במכשירי חוב בלבד (החוב החיצוני נטו השלילי)"/>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40104</xdr:rowOff>
    </xdr:from>
    <xdr:to>
      <xdr:col>5</xdr:col>
      <xdr:colOff>165988</xdr:colOff>
      <xdr:row>14</xdr:row>
      <xdr:rowOff>34420</xdr:rowOff>
    </xdr:to>
    <xdr:graphicFrame macro="">
      <xdr:nvGraphicFramePr>
        <xdr:cNvPr id="2" name="Chart 1" descr="בשנת 2023 הפקידו תושבי ישראל בהיקף של כ- 5 מיליארד דולר בפיקדונות בחו&quot;ל. כ-40% מסך ההפקדות בוצעו על ידי משקי הבית&#10;&#10;המקור: נתונים ועיבודים של בנק ישראל ." title="איור ג'-19:  הפקדות נטו של תושבי ישראל בפיקדונות בחו&quot;ל, לפי מגזר,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399254</xdr:colOff>
      <xdr:row>2</xdr:row>
      <xdr:rowOff>120315</xdr:rowOff>
    </xdr:from>
    <xdr:to>
      <xdr:col>5</xdr:col>
      <xdr:colOff>110326</xdr:colOff>
      <xdr:row>12</xdr:row>
      <xdr:rowOff>7619</xdr:rowOff>
    </xdr:to>
    <xdr:grpSp>
      <xdr:nvGrpSpPr>
        <xdr:cNvPr id="2" name="קבוצה 1" descr="ההעברות נטו של משקי הבית מחשבונות בישראל לחשבונות בחו&quot;ל נרשמה בכל הרביעים של השנה.&#10;&#10;המקור: נתוני ועיבודי בנק ישראל&#10;* (+) העברות נטו מחשבונות בישראל לחשבונות בחו&quot;ל | (-) העברות נטו מחשבונות בחו&quot;ל לחשבונות בישראל&#10;** אומדן המתבסס על דיווחי בנקים ישראליים על העברות של תושבי ישראל במט&quot;ח דרך הבנקים הישראליים  מחשבונותיהם בישראל לחשבונות בחו&quot;ל ובחזרה. לא כולל דיווחי חברות ומשקי בית על כלל פעילותם בפיקדונות  בחו&quot;ל&#10;" title="איור ג'-20:  העברות נטו* של משקי הבית מחשבונות בישראל לחשבונות בחו&quot;ל**, מיליארדי דולר"/>
        <xdr:cNvGrpSpPr/>
      </xdr:nvGrpSpPr>
      <xdr:grpSpPr>
        <a:xfrm>
          <a:off x="9853151253" y="491289"/>
          <a:ext cx="2718967" cy="1692041"/>
          <a:chOff x="11263048403" y="492022"/>
          <a:chExt cx="3149044" cy="1699377"/>
        </a:xfrm>
      </xdr:grpSpPr>
      <xdr:graphicFrame macro="">
        <xdr:nvGraphicFramePr>
          <xdr:cNvPr id="3" name="Chart 2"/>
          <xdr:cNvGraphicFramePr>
            <a:graphicFrameLocks/>
          </xdr:cNvGraphicFramePr>
        </xdr:nvGraphicFramePr>
        <xdr:xfrm>
          <a:off x="11263048403" y="492022"/>
          <a:ext cx="2104473" cy="169183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1" name="Chart 20"/>
          <xdr:cNvGraphicFramePr/>
        </xdr:nvGraphicFramePr>
        <xdr:xfrm>
          <a:off x="11265082591" y="497055"/>
          <a:ext cx="1114856" cy="169434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3.xml><?xml version="1.0" encoding="utf-8"?>
<c:userShapes xmlns:c="http://schemas.openxmlformats.org/drawingml/2006/chart">
  <cdr:relSizeAnchor xmlns:cdr="http://schemas.openxmlformats.org/drawingml/2006/chartDrawing">
    <cdr:from>
      <cdr:x>0.17022</cdr:x>
      <cdr:y>0.05185</cdr:y>
    </cdr:from>
    <cdr:to>
      <cdr:x>0.92411</cdr:x>
      <cdr:y>0.72984</cdr:y>
    </cdr:to>
    <cdr:sp macro="" textlink="">
      <cdr:nvSpPr>
        <cdr:cNvPr id="3" name="Rounded Rectangular Callout 2"/>
        <cdr:cNvSpPr/>
      </cdr:nvSpPr>
      <cdr:spPr>
        <a:xfrm xmlns:a="http://schemas.openxmlformats.org/drawingml/2006/main" rot="5400000">
          <a:off x="90144" y="204437"/>
          <a:ext cx="1148748" cy="915577"/>
        </a:xfrm>
        <a:prstGeom xmlns:a="http://schemas.openxmlformats.org/drawingml/2006/main" prst="wedgeRoundRectCallout">
          <a:avLst>
            <a:gd name="adj1" fmla="val -20032"/>
            <a:gd name="adj2" fmla="val 68463"/>
            <a:gd name="adj3" fmla="val 16667"/>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wrap="none"/>
        <a:lstStyle xmlns:a="http://schemas.openxmlformats.org/drawingml/2006/main"/>
        <a:p xmlns:a="http://schemas.openxmlformats.org/drawingml/2006/main">
          <a:endParaRPr lang="en-US"/>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394548</xdr:colOff>
      <xdr:row>2</xdr:row>
      <xdr:rowOff>52851</xdr:rowOff>
    </xdr:from>
    <xdr:to>
      <xdr:col>5</xdr:col>
      <xdr:colOff>565548</xdr:colOff>
      <xdr:row>14</xdr:row>
      <xdr:rowOff>57479</xdr:rowOff>
    </xdr:to>
    <xdr:graphicFrame macro="">
      <xdr:nvGraphicFramePr>
        <xdr:cNvPr id="4" name="Chart 3" descr="בשנת 2023 הפקדות של תושבי חוץ בפיקדונות בישראל הסתכמו בכ-6 מיליארדי דולרים. &#10;&#10;המקור: נתונים ועיבודים של בנק ישראל " title="איור ג'-21:  הפקדות נטו של תושבי חוץ בפיקדונות בישראל,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98914</xdr:rowOff>
    </xdr:from>
    <xdr:to>
      <xdr:col>5</xdr:col>
      <xdr:colOff>68423</xdr:colOff>
      <xdr:row>14</xdr:row>
      <xdr:rowOff>60837</xdr:rowOff>
    </xdr:to>
    <xdr:graphicFrame macro="">
      <xdr:nvGraphicFramePr>
        <xdr:cNvPr id="9" name="Chart 8" descr="בשנת 2023 פעילות תושבי חוץ בפיקדונות בישראל הייתה אחידה על פני כל הרביעים למעט משיכות נטו מפיקדונות ברביע השני לעומת הפקדות נטו בשאר הרביעים&#10;&#10;המקור: נתונים ועיבודים של בנק ישראל " title="איור ג'-22:  הפקדות נטו של תושבי חוץ בפיקדונות בישראל, Q1-Q4/202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57150</xdr:rowOff>
    </xdr:from>
    <xdr:to>
      <xdr:col>6</xdr:col>
      <xdr:colOff>485775</xdr:colOff>
      <xdr:row>16</xdr:row>
      <xdr:rowOff>104776</xdr:rowOff>
    </xdr:to>
    <xdr:graphicFrame macro="">
      <xdr:nvGraphicFramePr>
        <xdr:cNvPr id="2" name="תרשים 3" descr="חלה ירידה משמעותית בהיקף ההשקעות נטו של תושבי חוץ בישראל במהלך השנה, בעיקר בהשקעות הישירות ואף מימושים נטו בתיק ניירות ערך למסחר.&#10;&#10;היקף ההשקעות הישירות של תושבי חוץ בישראל ירד השנה בכ- 22% בהשוואה לממוצע בשלוש השנים האחרונות (21 מיליארד דולר). בנוסף, תושבי חוץ מימשו נטו השנה ניירות ערך ישראלים למסחר בהיקף של כ- 3 מיליארדים, בניגוד להשקעות נטו בשלוש השנים האחרונות בהיקף ממוצע שנתי של כ-18 מיליארד דולר. &#10;&#10;המקור: נתוני ועיבודי בנק ישראל" title="איור ג'-3: השקעות נטו של תושבי חוץ בישראל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xdr:rowOff>
    </xdr:from>
    <xdr:to>
      <xdr:col>5</xdr:col>
      <xdr:colOff>123375</xdr:colOff>
      <xdr:row>14</xdr:row>
      <xdr:rowOff>2587</xdr:rowOff>
    </xdr:to>
    <xdr:graphicFrame macro="">
      <xdr:nvGraphicFramePr>
        <xdr:cNvPr id="2" name="תרשים 1" descr="היקף ההשקעות הישירות נטו ירד משמעותית במהלך השנה, בעיקר כתוצאה מקיטון בהיקף ההשקעות החדשות בהון. &#10;במהלך השנה, השקיעו תושבי חוץ השקעות ישירות בישראל היקף של כ-16 מיליארד דולר נטו, הרוב המוחלט בהון מניות.&#10;היקף ההשקעות החדשות בהון עמד השנה על כ-8 מיליארד דולר, נמוך משמעותית מהממוצע ב-3 השנים האחרונות (13 מיליארדים). יתר ההשקעות נטו מקורן ברווחים שלא חולקו ונצברו להשקעה מחדש. &#10;היקף ההשקעות הישירות החדשות בהון בענף ההייטק הסתכם השנה בכ-6 מיליארדים, נמוך בכ-55%  מהממוצע בשלוש השנים האחרונות.&#10;&#10;המקור: נתוני ועיבודי בנק ישראל" title="איור ג'-4: השקעות ישירות בהון של תושבי חוץ בחברות ישראליות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143169</xdr:colOff>
      <xdr:row>2</xdr:row>
      <xdr:rowOff>66260</xdr:rowOff>
    </xdr:from>
    <xdr:to>
      <xdr:col>5</xdr:col>
      <xdr:colOff>305886</xdr:colOff>
      <xdr:row>14</xdr:row>
      <xdr:rowOff>39651</xdr:rowOff>
    </xdr:to>
    <xdr:graphicFrame macro="">
      <xdr:nvGraphicFramePr>
        <xdr:cNvPr id="5" name="תרשים 4" descr="תושבי חוץ מימשו נטו השנה כ-3 מיליארדי דולר בתיק ניירות הערך הישראלים למסחר, עיקר המימושים בוצעו באג&quot;ח.&#10;במהלך השנה מימשו תושבי חוץ אגרות חוב ישראליות בהיקף של כ- 2 מיליארדי דולרים, בעיקר במק&quot;מ. &#10;במקביל, נרשמו מימושים נטו של תושבי חוץ במניות בהיקף של כמיליארד דולר, בעיקר במניות ישראליות סחירות בחו&quot;ל. &#10;&#10;המקור: עיבודי בנק ישראל" title="איור ג'-5: השקעות נטו בתיק ניירות הערך למסחר של תושבי חוץ במשק,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123375</xdr:colOff>
      <xdr:row>15</xdr:row>
      <xdr:rowOff>35925</xdr:rowOff>
    </xdr:to>
    <xdr:graphicFrame macro="">
      <xdr:nvGraphicFramePr>
        <xdr:cNvPr id="5" name="Chart 6" descr="בשנת 2023, תושבי חוץ מימשו מק&quot;מ והשקיעו באג&quot;ח ישראליות ממשלתיות.&#10;&#10;במהלך שנת 2023 מכרו תושבי חוץ מק&quot;מ בהיקף של כ-10 מיליארד דולרים, בעיקר ברביע הראשון והרביעי. &#10;&#10;בנוסף, רכשו תושבי חוץ השנה אג&quot;ח ישראליות ממשלתיות בהיקף של כ-8 מיליארד דולר. בעיקר במחצית הראשונה של השנה. &#10;&#10;המקור: נתוני ועיבודי בנק ישראל &#10;" title="איור ג'-6: השקעות של תושבי חוץ באגרות חוב ממשלתיות ובמק&quot;מ"/>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0.76909</cdr:x>
      <cdr:y>0.63714</cdr:y>
    </cdr:from>
    <cdr:to>
      <cdr:x>1</cdr:x>
      <cdr:y>1</cdr:y>
    </cdr:to>
    <cdr:sp macro="" textlink="">
      <cdr:nvSpPr>
        <cdr:cNvPr id="2" name="TextBox 1"/>
        <cdr:cNvSpPr txBox="1"/>
      </cdr:nvSpPr>
      <cdr:spPr>
        <a:xfrm xmlns:a="http://schemas.openxmlformats.org/drawingml/2006/main">
          <a:off x="3467101" y="2495552"/>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100"/>
        </a:p>
      </cdr:txBody>
    </cdr:sp>
  </cdr:relSizeAnchor>
  <cdr:relSizeAnchor xmlns:cdr="http://schemas.openxmlformats.org/drawingml/2006/chartDrawing">
    <cdr:from>
      <cdr:x>0.76909</cdr:x>
      <cdr:y>0.63714</cdr:y>
    </cdr:from>
    <cdr:to>
      <cdr:x>1</cdr:x>
      <cdr:y>1</cdr:y>
    </cdr:to>
    <cdr:sp macro="" textlink="">
      <cdr:nvSpPr>
        <cdr:cNvPr id="3" name="TextBox 2"/>
        <cdr:cNvSpPr txBox="1"/>
      </cdr:nvSpPr>
      <cdr:spPr>
        <a:xfrm xmlns:a="http://schemas.openxmlformats.org/drawingml/2006/main">
          <a:off x="3571876" y="2219327"/>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0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180975</xdr:rowOff>
    </xdr:from>
    <xdr:to>
      <xdr:col>5</xdr:col>
      <xdr:colOff>171000</xdr:colOff>
      <xdr:row>13</xdr:row>
      <xdr:rowOff>159750</xdr:rowOff>
    </xdr:to>
    <xdr:graphicFrame macro="">
      <xdr:nvGraphicFramePr>
        <xdr:cNvPr id="2" name="תרשים 1" descr="עיקר ההשקעות האחרות של תושבי חוץ בישראל נרשמו בהפקדות נטו לפיקדונות בבנקים בישראל.&#10;&#10;במהלך שנת 2023 נרשמו השקעות אחרות נטו על ידי תושבי חוץ בישראל בהיקף של כ-2 מיליארד דולר. &#10;תושבי חוץ (לרבות בנקים זרים) הפקידו נטו בישראל היקף של כ-6 מיליארדי דולרים אשר קוזזו בחלקן על ידי  ירידה באשראי ספקים בהיקף של כ- 4 מיליארד דולר.&#10;&#10;המקור: נתוני ועיבודי בנק ישראל" title="איור ג'-7: השקעות אחרות של תושבי חוץ במשק, לפי מכשי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15265</xdr:rowOff>
    </xdr:from>
    <xdr:to>
      <xdr:col>5</xdr:col>
      <xdr:colOff>186875</xdr:colOff>
      <xdr:row>13</xdr:row>
      <xdr:rowOff>167077</xdr:rowOff>
    </xdr:to>
    <xdr:graphicFrame macro="">
      <xdr:nvGraphicFramePr>
        <xdr:cNvPr id="2" name="תרשים 1" descr="יתרת הנכסים של המשק בחו״ל עלתה בשנת 0232 בניגוד לשנה שעברה ובהמשך למגמת העלייה ארוכת הטווח. העלייה נרשמה בעיקר ביתרת תיק ההשקעות בניירות הערך למסחר.&#10;יתרת הנכסים של המשק בחו&quot;ל עלתה בכ-72 מיליארד דולר (12%) ועמדה בסוף נובמבר על 702 מיליארד דולר. העלייה ביתרת הנכסים נבעה בעיקר מעלייה ביתרת תיק ההשקעות בניירות הערך למסחר בהיקף של כ- 36 מיליארד דולר (18%), ומעלייה ביתרת ההשקעות האחרות בהיקף של כ-11 מיליארד דולר (8%). &#10;&#10;המקור: עיבודי בנק ישראל&#10;* יתרת ההשקעות האחרות כוללת את יתרת המכשירים הנגזרים" title="איור ג'-8: יתרת הנכסים של המשק בחו&quot;ל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113110</xdr:colOff>
      <xdr:row>16</xdr:row>
      <xdr:rowOff>54757</xdr:rowOff>
    </xdr:from>
    <xdr:to>
      <xdr:col>8</xdr:col>
      <xdr:colOff>308493</xdr:colOff>
      <xdr:row>17</xdr:row>
      <xdr:rowOff>71510</xdr:rowOff>
    </xdr:to>
    <xdr:sp macro="" textlink="">
      <xdr:nvSpPr>
        <xdr:cNvPr id="3" name="TextBox 2"/>
        <xdr:cNvSpPr txBox="1"/>
      </xdr:nvSpPr>
      <xdr:spPr>
        <a:xfrm>
          <a:off x="9846017382" y="2924163"/>
          <a:ext cx="3201711" cy="195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he-IL" sz="7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id="9" name="Table9" displayName="Table9" ref="A1:F13" totalsRowShown="0" headerRowDxfId="239" dataDxfId="237" headerRowBorderDxfId="238" tableBorderDxfId="236" totalsRowBorderDxfId="235" headerRowCellStyle="Normal 3">
  <tableColumns count="6">
    <tableColumn id="1" name="מיליוני דולרים" dataDxfId="234" dataCellStyle="Normal 3"/>
    <tableColumn id="2" name="השקעות ישירות" dataDxfId="233"/>
    <tableColumn id="3" name="השקעות בתיק ניירות הערך למסחר" dataDxfId="232"/>
    <tableColumn id="4" name="השקעות אחרות" dataDxfId="231" dataCellStyle="Normal_IIP"/>
    <tableColumn id="5" name="סך השינוי-ציר ימני" dataDxfId="230"/>
    <tableColumn id="6" name="סך כל התחייבויות המשק" dataDxfId="229" dataCellStyle="Normal 2"/>
  </tableColumns>
  <tableStyleInfo name="TableStyleMedium2" showFirstColumn="0" showLastColumn="0" showRowStripes="1" showColumnStripes="0"/>
  <extLst>
    <ext xmlns:x14="http://schemas.microsoft.com/office/spreadsheetml/2009/9/main" uri="{504A1905-F514-4f6f-8877-14C23A59335A}">
      <x14:table altText="יתרת ההתחייבויות של המשק לחו&quot;ל, לפי סוגי השקעה. מיליוני דולר." altTextSummary="בשנת 2022 נרשמה ירידה ביתרת ההתחייבויות של המשק לחו״ל, בעיקר ביתרת תיק ניירות הערך למסחר של תושבי חוץ._x000d__x000a_יתרת ההתחייבויות של המשק לחו״ל ירדה בשנת 2022 ב-72 מיליארד דולר (%13) והגיעה לרמה של 475 מיליארד דולר. הירידה ביתרת ההתחייבויות נבעה בעיקר מירידה של כ-74 מיליארד דולר (29%) ביתרת תיק ההשקעות בניירות הערך למסחר וירידה של כ-7 מיליארד דולר (11%) בהשקעות אחרות. מנגד יתרת ההשקעות הישירות עלתה בכ-9 מיליארד דולר (4%)._x000d__x000a_"/>
    </ext>
  </extLst>
</table>
</file>

<file path=xl/tables/table10.xml><?xml version="1.0" encoding="utf-8"?>
<table xmlns="http://schemas.openxmlformats.org/spreadsheetml/2006/main" id="7" name="Table48" displayName="Table48" ref="A10:L15" totalsRowShown="0" headerRowDxfId="119" dataDxfId="118" tableBorderDxfId="117" dataCellStyle="Normal 3">
  <tableColumns count="12">
    <tableColumn id="1" name="אג&quot;ח" dataDxfId="116" dataCellStyle="Normal 3"/>
    <tableColumn id="2" name="2013" dataDxfId="115" dataCellStyle="Normal 3"/>
    <tableColumn id="3" name="2014" dataDxfId="114" dataCellStyle="Normal 3"/>
    <tableColumn id="4" name="2015" dataDxfId="113" dataCellStyle="Normal 3"/>
    <tableColumn id="5" name="2016" dataDxfId="112" dataCellStyle="Normal 3"/>
    <tableColumn id="6" name="2017" dataDxfId="111" dataCellStyle="Normal 3"/>
    <tableColumn id="7" name="2018" dataDxfId="110" dataCellStyle="Normal 3"/>
    <tableColumn id="8" name="2019" dataDxfId="109" dataCellStyle="Normal 3"/>
    <tableColumn id="9" name="2020" dataDxfId="108" dataCellStyle="Normal 3"/>
    <tableColumn id="10" name="2021" dataDxfId="107" dataCellStyle="Normal 3"/>
    <tableColumn id="11" name="2022" dataDxfId="106" dataCellStyle="Normal 3"/>
    <tableColumn id="12" name="2023" dataDxfId="105"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ables/table11.xml><?xml version="1.0" encoding="utf-8"?>
<table xmlns="http://schemas.openxmlformats.org/spreadsheetml/2006/main" id="6" name="Table6" displayName="Table6" ref="A1:B5" totalsRowShown="0" tableBorderDxfId="104">
  <tableColumns count="2">
    <tableColumn id="1" name=" " dataDxfId="103" dataCellStyle="Normal 3"/>
    <tableColumn id="2" name="2023" dataDxfId="102" dataCellStyle="Normal 3"/>
  </tableColumns>
  <tableStyleInfo name="TableStyleMedium2" showFirstColumn="0" showLastColumn="0" showRowStripes="1" showColumnStripes="0"/>
  <extLst>
    <ext xmlns:x14="http://schemas.microsoft.com/office/spreadsheetml/2009/9/main" uri="{504A1905-F514-4f6f-8877-14C23A59335A}">
      <x14:table altText="פעילות הגופים המוסדיים מול חו&quot;ל, מיליוני דולר." altTextSummary="הגופים המוסדיים ביצעו במהלך שנת 2022 השקעות נטו בנכסים פיננסים זרים, בעיקר בקרנות השקעה לא-סחירות ובמכשירים נגזרים._x000d__x000a__x000d__x000a_למרות המימושים נטו בניירות ערך סחירים זרים בהיקף של כ-5 מיליארד דולר, השקיעו הגופים המוסדיים בנכסים פיננסים זרים היקף של כ- 11 מיליארד דולר נטו. _x000d__x000a_רוב ההשקעות היו במכשירים נגזרים זרים בהיקף של כ-9 מיליארד דולר, מתוכם כ-3 מיליארד דולר תשלום בגין הפסדים בעקבות ירידות מחירים בנכסי הבסיס. _x000d__x000a_בנוסף השקיעו הגופים המוסדיים בקרנות השקעה זרות לא-סחירות היקף של כ- 8 מיליארד דולר נטו. "/>
    </ext>
  </extLst>
</table>
</file>

<file path=xl/tables/table12.xml><?xml version="1.0" encoding="utf-8"?>
<table xmlns="http://schemas.openxmlformats.org/spreadsheetml/2006/main" id="5" name="Table5" displayName="Table5" ref="A1:B5" totalsRowShown="0" headerRowBorderDxfId="101" tableBorderDxfId="100" totalsRowBorderDxfId="99">
  <tableColumns count="2">
    <tableColumn id="1" name="השקעות אחרות_x000a_מיליוני דולרים" dataDxfId="98" dataCellStyle="Normal 3"/>
    <tableColumn id="2" name="2023" dataDxfId="97"/>
  </tableColumns>
  <tableStyleInfo name="TableStyleMedium2" showFirstColumn="0" showLastColumn="0" showRowStripes="1" showColumnStripes="0"/>
  <extLst>
    <ext xmlns:x14="http://schemas.microsoft.com/office/spreadsheetml/2009/9/main" uri="{504A1905-F514-4f6f-8877-14C23A59335A}">
      <x14:table altText="השינוי ביתרת ההשקעות האחרות של תושבי ישראל בחו&quot;ל לפי מכשירים. מיליוני דולר." altTextSummary="הירידה ביתרת הנכסים קוזזה חלקית על ידי עלייה ביתרת ההשקעות האחרות  של תושבי ישראל בחו&quot;ל._x000d__x000a_יתרת ההשקעות האחרות עלתה ב-2022 בכ-10 מיליארד דולר (8%). עיקר העלייה נרשמה ברכיב נכסים אחרים , אשר עלה בסך של כ-12 מיליארדים (24%) על רקע רכישות של קרנות השקעה לא-סחירות  בידי הגופים המוסדיים בהיקף של כ- 8 מיליארדים. _x000d__x000a_בנוסף נרשמה עלייה ברכיב ההלוואות לחו&quot;ל בהיקף של כ-5 מיליארדים (19%). _x000d__x000a_במקביל נרשמה ירידה באשראי לקוחות בהיקף של כ-8 מיליארדים (20%) שעיקרה חל במחצית השנייה של השנה."/>
    </ext>
  </extLst>
</table>
</file>

<file path=xl/tables/table13.xml><?xml version="1.0" encoding="utf-8"?>
<table xmlns="http://schemas.openxmlformats.org/spreadsheetml/2006/main" id="23" name="Table324" displayName="Table324" ref="A1:L4" totalsRowShown="0" headerRowDxfId="96" dataDxfId="94" headerRowBorderDxfId="95" tableBorderDxfId="93" totalsRowBorderDxfId="92" headerRowCellStyle="Normal 3">
  <tableColumns count="12">
    <tableColumn id="1" name="מיליוני דולרים" dataDxfId="91"/>
    <tableColumn id="6" name="2013"/>
    <tableColumn id="9" name="2014" dataDxfId="90"/>
    <tableColumn id="10" name="2015" dataDxfId="89"/>
    <tableColumn id="11" name="2016" dataDxfId="88"/>
    <tableColumn id="12" name="2017" dataDxfId="87"/>
    <tableColumn id="13" name="2018" dataDxfId="86"/>
    <tableColumn id="14" name="2019" dataDxfId="85"/>
    <tableColumn id="2" name="2020" dataDxfId="84"/>
    <tableColumn id="3" name="2021" dataDxfId="83"/>
    <tableColumn id="4" name="2022" dataDxfId="82"/>
    <tableColumn id="5" name="2023" dataDxfId="81"/>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14.xml><?xml version="1.0" encoding="utf-8"?>
<table xmlns="http://schemas.openxmlformats.org/spreadsheetml/2006/main" id="15" name="Table15" displayName="Table15" ref="A1:D14" totalsRowShown="0" headerRowBorderDxfId="80" tableBorderDxfId="79" totalsRowBorderDxfId="78">
  <tableColumns count="4">
    <tableColumn id="1" name="מיליוני דולרים" dataDxfId="77" dataCellStyle="Normal 3"/>
    <tableColumn id="2" name="יתרת ההתחייבויות במכשירי חוב (החוב החיצוני ברוטו)" dataDxfId="76" dataCellStyle="Normal 3"/>
    <tableColumn id="3" name="תמ&quot;ג שנתי " dataDxfId="75" dataCellStyle="Normal 3"/>
    <tableColumn id="4" name="יחס החוב החיצוני ברוטו לתמ&quot;ג (הציר הימני)" dataDxfId="74" dataCellStyle="Comma 2"/>
  </tableColumns>
  <tableStyleInfo name="TableStyleMedium2" showFirstColumn="0" showLastColumn="0" showRowStripes="1" showColumnStripes="0"/>
  <extLst>
    <ext xmlns:x14="http://schemas.microsoft.com/office/spreadsheetml/2009/9/main" uri="{504A1905-F514-4f6f-8877-14C23A59335A}">
      <x14:table altText="יתרת החוב החיצוני ברוטו ויחס החוב החיצוני לתוצר של המשק. מיליוני דולר." altTextSummary="יחס החוב החיצוני ברוטו  לתוצר ירד במהלך 2022, נבעה מירידה בחוב החיצוני ברוטו._x000d__x000a_יחס החוב החיצוני ברוטו לתוצר ירד בכ-4 נקודות האחוז ועמד בסוף השנה על כ-29.2%. יתרת החוב החיצוני ברוטו ירדה בשנת 2022 בכ-9 מיליארד דולר (6%) בעיקר מירידה במחירי מכשירי החוב הסחירים שמוחזקים על ידי תושבי חוץ._x000d__x000a_במקביל, חלה עלייה של כ-7% בתוצר במונחי דולרים._x000d__x000a_"/>
    </ext>
  </extLst>
</table>
</file>

<file path=xl/tables/table15.xml><?xml version="1.0" encoding="utf-8"?>
<table xmlns="http://schemas.openxmlformats.org/spreadsheetml/2006/main" id="16" name="Table16" displayName="Table16" ref="A1:F23" totalsRowShown="0" headerRowDxfId="73" headerRowBorderDxfId="72" tableBorderDxfId="71" totalsRowBorderDxfId="70" headerRowCellStyle="Normal 3">
  <tableColumns count="6">
    <tableColumn id="1" name="מיליוני דולרים" dataDxfId="69" dataCellStyle="Normal 3"/>
    <tableColumn id="2" name="עודף הנכסים על ההתחייבויות - הציר הימני" dataDxfId="68" dataCellStyle="Normal 2"/>
    <tableColumn id="3" name="סך התחייבויות המשק לחו&quot;ל" dataDxfId="67" dataCellStyle="Normal 2"/>
    <tableColumn id="4" name="סך הנכסים של המשק בחו&quot;ל" dataDxfId="66" dataCellStyle="Normal 2"/>
    <tableColumn id="5" name="תמ&quot;ג" dataDxfId="65" dataCellStyle="Normal 2"/>
    <tableColumn id="6" name="עודף הנכסים כאחוז מהתמ&quot;ג" dataDxfId="64" dataCellStyle="Percent 2"/>
  </tableColumns>
  <tableStyleInfo name="TableStyleMedium2" showFirstColumn="0" showLastColumn="0" showRowStripes="1" showColumnStripes="0"/>
  <extLst>
    <ext xmlns:x14="http://schemas.microsoft.com/office/spreadsheetml/2009/9/main" uri="{504A1905-F514-4f6f-8877-14C23A59335A}">
      <x14:table altText="עודף הנכסים (+) על ההתחייבויות של המשק מול חו&quot;ל. מיליוני דולר." altTextSummary="עודף הנכסים על ההתחייבויות של המשק מול חו״ל עלה במהלך 2022._x000d__x000a_ירידה בשווי יתרת הנכסים של המשק (59 מיליארד דולר) בהיקף קטן יותר מהירידה בשווי יתרת ההתחייבויות (72 מיליארד דולר) תרמו לעלייה בעודף הנכסים על ההתחייבויות של המשק מול חו״ל בכ-13 מיליארד דולר (8%) ועמד בסוף דצמבר על  כ-168 מיליארד דולר. _x000d__x000a_"/>
    </ext>
  </extLst>
</table>
</file>

<file path=xl/tables/table16.xml><?xml version="1.0" encoding="utf-8"?>
<table xmlns="http://schemas.openxmlformats.org/spreadsheetml/2006/main" id="17" name="Table17" displayName="Table17" ref="A1:D14" totalsRowShown="0" headerRowBorderDxfId="63" tableBorderDxfId="62" totalsRowBorderDxfId="61">
  <tableColumns count="4">
    <tableColumn id="1" name="מיליארדי דולר" dataDxfId="60" dataCellStyle="Normal 3"/>
    <tableColumn id="2" name="יתרת ההתחייבויות במכשירי חוב (החוב החיצוני ברוטו)" dataDxfId="59" dataCellStyle="Normal 20"/>
    <tableColumn id="3" name="יתרת הנכסים במכשירי חוב" dataDxfId="58" dataCellStyle="Normal 20"/>
    <tableColumn id="4" name="החוב החיצוני נטו השלילי" dataDxfId="57" dataCellStyle="Normal 20"/>
  </tableColumns>
  <tableStyleInfo name="TableStyleMedium2" showFirstColumn="0" showLastColumn="0" showRowStripes="1" showColumnStripes="0"/>
  <extLst>
    <ext xmlns:x14="http://schemas.microsoft.com/office/spreadsheetml/2009/9/main" uri="{504A1905-F514-4f6f-8877-14C23A59335A}">
      <x14:table altText="עודף הנכסים על ההתחייבויות במכשירי חוב בלבד (החוב החיצוני נטו השלילי). מיליארדי דולר." altTextSummary="עודף הנכסים על ההתחייבויות של המשק במכשירי חוב (החוב החיצוני השלילי ) ירד בשנת 2022._x000d__x000a__x000d__x000a_יתרת הנכסים במכשירי החוב ירדה בשנת 2022 ב-23 מיליארד דולר (כ-6%) ובמקביל ירד החוב החיצוני ברוטו של המשק לחו״ל בהיקף קטן יותר (כ-9 מיליארד דולר; 6%). לפיכך עודף הנכסים על ההתחייבויות של המשק מול חו״ל במכשירי חוב בלבד (החוב החיצוני נטו השלילי) ירד בכ-14 מיליארד דולר (6%) ועמד בסוף דצמבר על כ-208 מיליארד דולר._x000d__x000a_"/>
    </ext>
  </extLst>
</table>
</file>

<file path=xl/tables/table17.xml><?xml version="1.0" encoding="utf-8"?>
<table xmlns="http://schemas.openxmlformats.org/spreadsheetml/2006/main" id="21" name="Table1822" displayName="Table1822" ref="A1:K7" totalsRowShown="0" headerRowBorderDxfId="56" tableBorderDxfId="55" totalsRowBorderDxfId="54">
  <tableColumns count="11">
    <tableColumn id="1" name="תנועות נטו" dataDxfId="53" dataCellStyle="Normal 3"/>
    <tableColumn id="9" name="2014" dataDxfId="52" dataCellStyle="Comma"/>
    <tableColumn id="10" name="2015" dataDxfId="51" dataCellStyle="Comma"/>
    <tableColumn id="11" name="2016" dataDxfId="50" dataCellStyle="Comma"/>
    <tableColumn id="2" name="2017" dataDxfId="49" dataCellStyle="Comma"/>
    <tableColumn id="3" name="2018" dataDxfId="48" dataCellStyle="Comma"/>
    <tableColumn id="4" name="2019" dataDxfId="47" dataCellStyle="Comma"/>
    <tableColumn id="5" name="2020" dataDxfId="46" dataCellStyle="Comma"/>
    <tableColumn id="6" name="2021" dataDxfId="45" dataCellStyle="Comma"/>
    <tableColumn id="7" name="2022" dataDxfId="44" dataCellStyle="Comma"/>
    <tableColumn id="8" name="2023" dataDxfId="43" dataCellStyle="Comma"/>
  </tableColumns>
  <tableStyleInfo name="TableStyleMedium2" showFirstColumn="0" showLastColumn="0" showRowStripes="1" showColumnStripes="0"/>
  <extLst>
    <ext xmlns:x14="http://schemas.microsoft.com/office/spreadsheetml/2009/9/main" uri="{504A1905-F514-4f6f-8877-14C23A59335A}">
      <x14:table altText="השקעות ישירות זרות בענף ההייטק, מיליוני דולר." altTextSummary="בשנת 2021, הסתכמו ההשקעות הישירות של תושבי חוץ בענף ההייטק הסתכמו בכ- 20 מיליארד דולר, גידול משמעותי ביחס להשקעות הישירות בענף זה בשנים הקודמות. השקעות אלו מפוזרות על פני מספר רב של חברות."/>
    </ext>
  </extLst>
</table>
</file>

<file path=xl/tables/table18.xml><?xml version="1.0" encoding="utf-8"?>
<table xmlns="http://schemas.openxmlformats.org/spreadsheetml/2006/main" id="18" name="Table18" displayName="Table18" ref="A2:H4" totalsRowShown="0" headerRowBorderDxfId="42" tableBorderDxfId="41" totalsRowBorderDxfId="40">
  <tableColumns count="8">
    <tableColumn id="1" name="העברות נטו מחשבונות בישראל לחשבונות בחו&quot;ל" dataDxfId="39" dataCellStyle="Normal 3"/>
    <tableColumn id="2" name="2017" dataDxfId="38" dataCellStyle="Comma"/>
    <tableColumn id="3" name="2018" dataDxfId="37" dataCellStyle="Comma"/>
    <tableColumn id="4" name="2019" dataDxfId="36" dataCellStyle="Comma"/>
    <tableColumn id="5" name="2020" dataDxfId="35" dataCellStyle="Comma"/>
    <tableColumn id="6" name="2021" dataDxfId="34" dataCellStyle="Comma"/>
    <tableColumn id="7" name="2022" dataDxfId="33" dataCellStyle="Comma"/>
    <tableColumn id="8" name="2023" dataDxfId="32" dataCellStyle="Comma"/>
  </tableColumns>
  <tableStyleInfo name="TableStyleMedium2" showFirstColumn="0" showLastColumn="0" showRowStripes="1" showColumnStripes="0"/>
  <extLst>
    <ext xmlns:x14="http://schemas.microsoft.com/office/spreadsheetml/2009/9/main" uri="{504A1905-F514-4f6f-8877-14C23A59335A}">
      <x14:table altText="השקעות ישירות זרות בענף ההייטק, מיליוני דולר." altTextSummary="בשנת 2021, הסתכמו ההשקעות הישירות של תושבי חוץ בענף ההייטק הסתכמו בכ- 20 מיליארד דולר, גידול משמעותי ביחס להשקעות הישירות בענף זה בשנים הקודמות. השקעות אלו מפוזרות על פני מספר רב של חברות."/>
    </ext>
  </extLst>
</table>
</file>

<file path=xl/tables/table19.xml><?xml version="1.0" encoding="utf-8"?>
<table xmlns="http://schemas.openxmlformats.org/spreadsheetml/2006/main" id="19" name="Table19" displayName="Table19" ref="A2:K5" totalsRowShown="0" headerRowDxfId="31" dataDxfId="29" headerRowBorderDxfId="30" tableBorderDxfId="28" totalsRowBorderDxfId="27" headerRowCellStyle="Normal 3" dataCellStyle="Comma">
  <tableColumns count="11">
    <tableColumn id="1" name="Column1" dataDxfId="26" dataCellStyle="Normal 3"/>
    <tableColumn id="2" name="2014" dataDxfId="25" dataCellStyle="Comma"/>
    <tableColumn id="3" name="2015" dataDxfId="24" dataCellStyle="Comma"/>
    <tableColumn id="4" name="2016" dataDxfId="23" dataCellStyle="Comma"/>
    <tableColumn id="5" name="2017" dataDxfId="22" dataCellStyle="Comma"/>
    <tableColumn id="6" name="2018" dataDxfId="21" dataCellStyle="Comma"/>
    <tableColumn id="7" name="2019" dataDxfId="20" dataCellStyle="Comma"/>
    <tableColumn id="8" name="2020" dataDxfId="19" dataCellStyle="Comma"/>
    <tableColumn id="9" name="2021" dataDxfId="18" dataCellStyle="Comma"/>
    <tableColumn id="10" name="2022" dataDxfId="17" dataCellStyle="Comma"/>
    <tableColumn id="11" name="2023" dataDxfId="16" dataCellStyle="Comma"/>
  </tableColumns>
  <tableStyleInfo name="TableStyleMedium2" showFirstColumn="0" showLastColumn="0" showRowStripes="1" showColumnStripes="0"/>
  <extLst>
    <ext xmlns:x14="http://schemas.microsoft.com/office/spreadsheetml/2009/9/main" uri="{504A1905-F514-4f6f-8877-14C23A59335A}">
      <x14:table altText="יצוא סחורות ושירותים, לפי ענף כלכלי של היצואן, מיליוני דולר." altTextSummary="בשנת 2021  היווה ענף ההייטק כ-48% מסך יצוא הסחורות והשירותים של המשק.  _x000d__x000a__x000d__x000a_מקור: לשכה מרכזית לסטטיסטיקה_x000d__x000a_(1)  כולל ענפי הכלכלה: 21, 26, 303, 62-61, 631, 7201, 7210_x000d__x000a_(2)  לא כולל תעשיית תרופות, כולל תרופות הומאופתיות (21), ייצור כלי טיס, חלליות וציוד נלווה (303) וייצור מחשבים, מכשור אלקטרוני ואופטי (26) _x000d__x000a_(3)  כולל: חקלאות, ייעור ודיג; אספקת חשמל ומים, שירותי ביוב וטיפול בפסולת; מסחר סיטוני וקמעוני ותיקון כלי רכב מנועיים; שירותי אירוח; שירותים פיננסים ושירותי ביטוח; פעילויות בנדל&quot;ן; הפקה והפצה של סרטים ותוכניות טלוויזיה ומוזיקה, שידורים; שירותים מקצועיים, מדעיים וטכניים "/>
    </ext>
  </extLst>
</table>
</file>

<file path=xl/tables/table2.xml><?xml version="1.0" encoding="utf-8"?>
<table xmlns="http://schemas.openxmlformats.org/spreadsheetml/2006/main" id="10" name="Table10" displayName="Table10" ref="A1:M6" totalsRowShown="0" dataDxfId="227" headerRowBorderDxfId="228" tableBorderDxfId="226" totalsRowBorderDxfId="225">
  <tableColumns count="13">
    <tableColumn id="1" name=" " dataDxfId="224" dataCellStyle="Normal 3"/>
    <tableColumn id="2" name="2012" dataDxfId="223"/>
    <tableColumn id="3" name="2013" dataDxfId="222"/>
    <tableColumn id="4" name="2014" dataDxfId="221"/>
    <tableColumn id="5" name="2015" dataDxfId="220"/>
    <tableColumn id="6" name="2016" dataDxfId="219"/>
    <tableColumn id="7" name="2017" dataDxfId="218"/>
    <tableColumn id="8" name="2018" dataDxfId="217"/>
    <tableColumn id="9" name="2019" dataDxfId="216"/>
    <tableColumn id="10" name="2020" dataDxfId="215"/>
    <tableColumn id="11" name="2021" dataDxfId="214"/>
    <tableColumn id="12" name="2022" dataDxfId="213"/>
    <tableColumn id="13" name="2023" dataDxfId="212"/>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20.xml><?xml version="1.0" encoding="utf-8"?>
<table xmlns="http://schemas.openxmlformats.org/spreadsheetml/2006/main" id="25" name="Table211326" displayName="Table211326" ref="A1:E4" totalsRowShown="0" headerRowDxfId="15" headerRowBorderDxfId="14" tableBorderDxfId="13" totalsRowBorderDxfId="12" headerRowCellStyle="Normal 3">
  <tableColumns count="5">
    <tableColumn id="1" name=" " dataDxfId="11" dataCellStyle="Normal 3"/>
    <tableColumn id="2" name="Q1/2023"/>
    <tableColumn id="3" name="Q2/2023"/>
    <tableColumn id="4" name="Q3/2023"/>
    <tableColumn id="5" name="Q4/2023"/>
  </tableColumns>
  <tableStyleInfo name="TableStyleMedium2" showFirstColumn="0" showLastColumn="0" showRowStripes="1" showColumnStripes="0"/>
  <extLst>
    <ext xmlns:x14="http://schemas.microsoft.com/office/spreadsheetml/2009/9/main" uri="{504A1905-F514-4f6f-8877-14C23A59335A}">
      <x14:table altText="משקל ענף ההייטק מסך יצוא השירותים. מיליוני דולר ואחוזים." altTextSummary="בשנת 2022  היווה ענף ההייטק כ- 72% מסך יצוא השירותים במשק, גידול של כ- 16 נקודות אחוז במשקלו ביצוא השירותים בהשוואה לשנת 2014 (56%)._x000d__x000a__x000d__x000a_המקור: הלשכה המרכזית לסטטיסטיקה ועיבודים של בנק ישראל_x000d__x000a_*אומדן שנתי המתבסס על נתוני סחר חוץ מינואר על אוקטובר 2022 של הלשכה המרכזית לסטטיסטיקה_x000d__x000a_"/>
    </ext>
  </extLst>
</table>
</file>

<file path=xl/tables/table21.xml><?xml version="1.0" encoding="utf-8"?>
<table xmlns="http://schemas.openxmlformats.org/spreadsheetml/2006/main" id="22" name="Table22" displayName="Table22" ref="A1:G30" totalsRowShown="0" headerRowDxfId="10" dataDxfId="8" headerRowBorderDxfId="9" tableBorderDxfId="7">
  <tableColumns count="7">
    <tableColumn id="1" name="נתונים במיליארדי דולרים" dataDxfId="6"/>
    <tableColumn id="2" name=" " dataDxfId="5"/>
    <tableColumn id="3" name="היתרה לסוף שנת 2022" dataDxfId="4"/>
    <tableColumn id="4" name="התנועות" dataDxfId="3"/>
    <tableColumn id="5" name="השינוי במחירים" dataDxfId="2"/>
    <tableColumn id="6" name="הפרשי שער והתאמות אחרות" dataDxfId="1"/>
    <tableColumn id="7" name="היתרה לסוף שנת 2023" dataDxfId="0"/>
  </tableColumns>
  <tableStyleInfo name="TableStyleMedium2" showFirstColumn="0" showLastColumn="0" showRowStripes="1" showColumnStripes="0"/>
  <extLst>
    <ext xmlns:x14="http://schemas.microsoft.com/office/spreadsheetml/2009/9/main" uri="{504A1905-F514-4f6f-8877-14C23A59335A}">
      <x14:table altText="מצבת הנכסים של המשק מול חו&quot;ל, 2022. מיליוני דולר." altTextSummary="ההתפתחויות ביתרות הנכסים וההתחייבויות של המשק מול חו&quot;ל הושפעו השנה בעיקר מהירידות המשמעותיות במחירי ניירות הערך בארץ ובעולם. _x000d__x000a_יתרת הנכסים של המשק בחו&quot;ל (השקעות תושבי ישראל בחו&quot;ל) ירדה בשנת 2022 בכ-8%, שילוב של ירידות המחירים ושל השפעת התחזקות הדולר._x000d__x000a_בנוסף ירדה יתרת ההתחייבויות של המשק כלפי חו&quot;ל (השקעות של תושבי חוץ בישראל) בכ- 13% כתוצאה מירידות במחירי המניות הישראליות שמוחזקות על ידי תושבי חוץ. מנגד נרשמו השקעות ישירות של תושבי חוץ בישראל והשקעות בתיק ניירות הערך למסחר של תושבי חוץ. _x000d__x000a_ירידת השווי של יתרת הנכסים של המשק בהיקף קטן יותר מירידת השווי של יתרת ההתחייבויות של המשק, הגדילה את עודף הנכסים על ההתחייבויות של המשק. במקביל חלה ירידה ביחס החוב החיצוני ברוטו  לתוצר._x000d__x000a_"/>
    </ext>
  </extLst>
</table>
</file>

<file path=xl/tables/table3.xml><?xml version="1.0" encoding="utf-8"?>
<table xmlns="http://schemas.openxmlformats.org/spreadsheetml/2006/main" id="11" name="Table1012" displayName="Table1012" ref="A1:L5" totalsRowShown="0" dataDxfId="210" headerRowBorderDxfId="211" tableBorderDxfId="209" totalsRowBorderDxfId="208">
  <tableColumns count="12">
    <tableColumn id="1" name=" " dataDxfId="207" dataCellStyle="Normal 3"/>
    <tableColumn id="3" name="2013" dataDxfId="206"/>
    <tableColumn id="4" name="2014" dataDxfId="205"/>
    <tableColumn id="5" name="2015" dataDxfId="204"/>
    <tableColumn id="6" name="2016" dataDxfId="203"/>
    <tableColumn id="7" name="2017" dataDxfId="202"/>
    <tableColumn id="8" name="2018" dataDxfId="201"/>
    <tableColumn id="9" name="2019" dataDxfId="200"/>
    <tableColumn id="10" name="2020" dataDxfId="199"/>
    <tableColumn id="11" name="2021" dataDxfId="198"/>
    <tableColumn id="12" name="2022" dataDxfId="197"/>
    <tableColumn id="13" name="2023" dataDxfId="196"/>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4.xml><?xml version="1.0" encoding="utf-8"?>
<table xmlns="http://schemas.openxmlformats.org/spreadsheetml/2006/main" id="13" name="Table13" displayName="Table13" ref="A1:K6" totalsRowShown="0" headerRowDxfId="195" headerRowBorderDxfId="194" tableBorderDxfId="193" totalsRowBorderDxfId="192" headerRowCellStyle="Normal 3">
  <tableColumns count="11">
    <tableColumn id="1" name="תקבול נטו במיליוני דולרים" dataDxfId="191" dataCellStyle="Normal 3"/>
    <tableColumn id="2" name="2014"/>
    <tableColumn id="3" name="2015"/>
    <tableColumn id="4" name="2016"/>
    <tableColumn id="5" name="2017"/>
    <tableColumn id="6" name="2018"/>
    <tableColumn id="7" name="2019"/>
    <tableColumn id="8" name="2020"/>
    <tableColumn id="9" name="2021"/>
    <tableColumn id="10" name="2022"/>
    <tableColumn id="11" name="2023" dataDxfId="190"/>
  </tableColumns>
  <tableStyleInfo name="TableStyleMedium2" showFirstColumn="0" showLastColumn="0" showRowStripes="1" showColumnStripes="0"/>
  <extLst>
    <ext xmlns:x14="http://schemas.microsoft.com/office/spreadsheetml/2009/9/main" uri="{504A1905-F514-4f6f-8877-14C23A59335A}">
      <x14:table altText="השקעות ישירות בהון של תושבי חוץ בחברות ישראליות , לפי סוג סחירות. מיליוני דולר." altTextSummary="לצד ההשקעות בניירות הערך למסחר המשיכו תושבי חוץ להשקיע היקפים ניכרים בהשקעות ישירות בחברות ישראליות, שהתרכזו בעיקר בחברות לא-סחירות._x000d__x000a_תושבי חוץ השקיעו נטו בהשקעות ישירות בישראל בשנת 2022. התנועה נטו בהון מניות הסתכמה בשנת 2022 בכ-26 מיליארד דולר שעיקרן בחברות ישראליות לא-סחירות במחצית השנייה של השנה. "/>
    </ext>
  </extLst>
</table>
</file>

<file path=xl/tables/table5.xml><?xml version="1.0" encoding="utf-8"?>
<table xmlns="http://schemas.openxmlformats.org/spreadsheetml/2006/main" id="14" name="Table14" displayName="Table14" ref="A1:B5" totalsRowShown="0" headerRowBorderDxfId="189" tableBorderDxfId="188" totalsRowBorderDxfId="187">
  <tableColumns count="2">
    <tableColumn id="1" name="השקעות אחרות_x000a_מיליוני דולרים" dataDxfId="186" dataCellStyle="Normal 3"/>
    <tableColumn id="2" name="2023" dataDxfId="185" dataCellStyle="Comma"/>
  </tableColumns>
  <tableStyleInfo name="TableStyleMedium2" showFirstColumn="0" showLastColumn="0" showRowStripes="1" showColumnStripes="0"/>
  <extLst>
    <ext xmlns:x14="http://schemas.microsoft.com/office/spreadsheetml/2009/9/main" uri="{504A1905-F514-4f6f-8877-14C23A59335A}">
      <x14:table altText="השקעות אחרות של תושבי חוץ במשק, לפי מכשיר. מיליוני דולר." altTextSummary="בשנת 2022 נרשמו מימושים נטו בהשקעות אחרות, בעיקרן קיטון באשראי ספקים._x000d__x000a__x000d__x000a_תושבי חוץ מימשו נטו השקעות אחרות בהיקף כולל של כ- 4 מיליארד דולר, שנבעה בעיקר מירידה באשראי ספקים בהיקף של כ- 3 מיליארד דולר ופירעון הלוואות שניתנו לתושבי ישראל בהיקף של כ-2 מיליארד דולר."/>
    </ext>
  </extLst>
</table>
</file>

<file path=xl/tables/table6.xml><?xml version="1.0" encoding="utf-8"?>
<table xmlns="http://schemas.openxmlformats.org/spreadsheetml/2006/main" id="1" name="Table1" displayName="Table1" ref="A1:L9" totalsRowShown="0" headerRowDxfId="184" dataDxfId="182" headerRowBorderDxfId="183" tableBorderDxfId="181" totalsRowBorderDxfId="180" dataCellStyle="Normal 3">
  <tableColumns count="12">
    <tableColumn id="1" name="מיליוני דולרים" dataDxfId="179"/>
    <tableColumn id="4" name="2013" dataDxfId="178" dataCellStyle="Normal 3"/>
    <tableColumn id="5" name="2014" dataDxfId="177" dataCellStyle="Normal 3"/>
    <tableColumn id="6" name="2015" dataDxfId="176" dataCellStyle="Normal 3"/>
    <tableColumn id="7" name="2016" dataDxfId="175" dataCellStyle="Normal 3"/>
    <tableColumn id="8" name="2017" dataDxfId="174" dataCellStyle="Normal 3"/>
    <tableColumn id="9" name="2018" dataDxfId="173" dataCellStyle="Normal 3"/>
    <tableColumn id="10" name="2019" dataDxfId="172" dataCellStyle="Normal 3"/>
    <tableColumn id="11" name="2020" dataDxfId="171" dataCellStyle="Normal 3"/>
    <tableColumn id="12" name="2021" dataDxfId="170" dataCellStyle="Normal 3"/>
    <tableColumn id="13" name="2022" dataDxfId="169" dataCellStyle="Normal 3"/>
    <tableColumn id="14" name="2023" dataDxfId="168" dataCellStyle="Normal 3"/>
  </tableColumns>
  <tableStyleInfo name="TableStyleMedium2" showFirstColumn="0" showLastColumn="0" showRowStripes="1" showColumnStripes="0"/>
  <extLst>
    <ext xmlns:x14="http://schemas.microsoft.com/office/spreadsheetml/2009/9/main" uri="{504A1905-F514-4f6f-8877-14C23A59335A}">
      <x14:table altText="יתרת הנכסים של המשק בחו&quot;ל ושינוי ביתרה. מיליוני דולר." altTextSummary="יתרת הנכסים של המשק בחו״ל ירדה בשנת 2022 בניגוד למגמת העלייה ארוכת הטווח. הירידה נרשמה בעיקר ביתרת תיק ההשקעות בניירות הערך למסחר וביתרת נכסי הרזרבה._x000d__x000a_יתרת הנכסים של המשק בחו&quot;ל ירדה בכ-59 מיליארד דולר (8%) ועמדה בסוף השנה על 643 מיליארד דולר. הירידה ביתרת הנכסים נבעה בעיקר מירידה ביתרת תיק ההשקעות בניירות הערך למסחר בהיקף של כ- 52 מיליארד דולר (20%), ומירידה ביתרת נכסי רזרבה בהיקף של כ-19 מיליארד דולר (9%). _x000d__x000a_* יתרת ההשקעות האחרות כוללת את יתרת המכשירים הנגזרים."/>
    </ext>
  </extLst>
</table>
</file>

<file path=xl/tables/table7.xml><?xml version="1.0" encoding="utf-8"?>
<table xmlns="http://schemas.openxmlformats.org/spreadsheetml/2006/main" id="2" name="Table2" displayName="Table2" ref="A1:M6" totalsRowShown="0" headerRowDxfId="167" dataDxfId="166" tableBorderDxfId="165" headerRowCellStyle="Normal 3">
  <tableColumns count="13">
    <tableColumn id="1" name=" " dataDxfId="164" dataCellStyle="Normal 3"/>
    <tableColumn id="2" name="2012" dataDxfId="163"/>
    <tableColumn id="3" name="2013" dataDxfId="162"/>
    <tableColumn id="4" name="2014" dataDxfId="161"/>
    <tableColumn id="5" name="2015" dataDxfId="160"/>
    <tableColumn id="6" name="2016" dataDxfId="159"/>
    <tableColumn id="7" name="2017" dataDxfId="158"/>
    <tableColumn id="8" name="2018" dataDxfId="157"/>
    <tableColumn id="9" name="2019" dataDxfId="156"/>
    <tableColumn id="10" name="2020" dataDxfId="155"/>
    <tableColumn id="11" name="2021" dataDxfId="154"/>
    <tableColumn id="12" name="2022" dataDxfId="153"/>
    <tableColumn id="13" name="2023" dataDxfId="152">
      <calculatedColumnFormula>Q2+R2+S2</calculatedColumnFormula>
    </tableColumn>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נכסים של המשק בחו&quot;ל. מיליוני דולר." altTextSummary="הגורם העיקרי לירידה ביתרת הנכסים היו ירידות מחירים בשוקי ההון בעולם._x000d__x000a__x000d__x000a_במהלך שנת 2022 נרשמו ירידות במחירי ניירות הערך הזרים שמוחזקים על ידי תושבי ישראל ותרמו לירידה ביתרת הנכסים בהיקף של כ-62 מיליארד דולר (10%)._x000d__x000a_בנוסף, נרשמו בעקבות התחזקות הדולר בעולם ירידות ביתרת הנכסים בהיקף של כ-13 מיליארד דולר (2%). _x000d__x000a_במקביל נרשמו השקעות נטו בהיקף של כ-28 מיליארד דולר (4%), שקיזזו בחלקן את הירידה ביתרת הנכסים._x000d__x000a_"/>
    </ext>
  </extLst>
</table>
</file>

<file path=xl/tables/table8.xml><?xml version="1.0" encoding="utf-8"?>
<table xmlns="http://schemas.openxmlformats.org/spreadsheetml/2006/main" id="20" name="Table3" displayName="Table3" ref="A1:L4" totalsRowShown="0" headerRowDxfId="151" dataDxfId="149" headerRowBorderDxfId="150" tableBorderDxfId="148" totalsRowBorderDxfId="147" headerRowCellStyle="Normal 3">
  <tableColumns count="12">
    <tableColumn id="1" name="מיליוני דולרים" dataDxfId="146"/>
    <tableColumn id="4" name="2013" dataDxfId="145"/>
    <tableColumn id="5" name="2014" dataDxfId="144"/>
    <tableColumn id="6" name="2015" dataDxfId="143"/>
    <tableColumn id="7" name="2016" dataDxfId="142"/>
    <tableColumn id="8" name="2017" dataDxfId="141"/>
    <tableColumn id="9" name="2018" dataDxfId="140"/>
    <tableColumn id="10" name="2019" dataDxfId="139"/>
    <tableColumn id="11" name="2020" dataDxfId="138"/>
    <tableColumn id="12" name="2021" dataDxfId="137"/>
    <tableColumn id="13" name="2022" dataDxfId="136"/>
    <tableColumn id="14" name="2023" dataDxfId="135"/>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9.xml><?xml version="1.0" encoding="utf-8"?>
<table xmlns="http://schemas.openxmlformats.org/spreadsheetml/2006/main" id="4" name="Table4" displayName="Table4" ref="A1:L6" totalsRowShown="0" headerRowDxfId="134" dataDxfId="133" tableBorderDxfId="132" dataCellStyle="Normal 3">
  <tableColumns count="12">
    <tableColumn id="1" name="מניות" dataDxfId="131" dataCellStyle="Normal 3"/>
    <tableColumn id="2" name="2013" dataDxfId="130" dataCellStyle="Normal 3"/>
    <tableColumn id="3" name="2014" dataDxfId="129" dataCellStyle="Normal 3"/>
    <tableColumn id="4" name="2015" dataDxfId="128" dataCellStyle="Normal 3"/>
    <tableColumn id="5" name="2016" dataDxfId="127" dataCellStyle="Normal 3"/>
    <tableColumn id="6" name="2017" dataDxfId="126" dataCellStyle="Normal 3"/>
    <tableColumn id="7" name="2018" dataDxfId="125" dataCellStyle="Normal 3"/>
    <tableColumn id="8" name="2019" dataDxfId="124" dataCellStyle="Normal 3"/>
    <tableColumn id="9" name="2020" dataDxfId="123" dataCellStyle="Normal 3"/>
    <tableColumn id="10" name="2021" dataDxfId="122" dataCellStyle="Normal 3"/>
    <tableColumn id="11" name="2022" dataDxfId="121" dataCellStyle="Normal 3"/>
    <tableColumn id="12" name="2023" dataDxfId="120"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vml"/><Relationship Id="rId1" Type="http://schemas.openxmlformats.org/officeDocument/2006/relationships/printerSettings" Target="../printerSettings/printerSettings22.bin"/><Relationship Id="rId4" Type="http://schemas.openxmlformats.org/officeDocument/2006/relationships/comments" Target="../comments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3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6.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rightToLeft="1" zoomScaleNormal="100" workbookViewId="0">
      <selection activeCell="A23" sqref="A23:XFD27"/>
    </sheetView>
  </sheetViews>
  <sheetFormatPr defaultColWidth="9.140625" defaultRowHeight="14.25"/>
  <cols>
    <col min="1" max="1" width="14.85546875" style="1" customWidth="1"/>
    <col min="2" max="2" width="17.140625" style="1" customWidth="1"/>
    <col min="3" max="3" width="33.28515625" style="1" customWidth="1"/>
    <col min="4" max="4" width="16.85546875" style="1" customWidth="1"/>
    <col min="5" max="5" width="19.140625" style="1" customWidth="1"/>
    <col min="6" max="6" width="24.42578125" style="1" customWidth="1"/>
    <col min="7" max="16384" width="9.140625" style="1"/>
  </cols>
  <sheetData>
    <row r="1" spans="1:13" ht="15">
      <c r="A1" s="117" t="s">
        <v>21</v>
      </c>
      <c r="B1" s="106" t="s">
        <v>6</v>
      </c>
      <c r="C1" s="106" t="s">
        <v>79</v>
      </c>
      <c r="D1" s="106" t="s">
        <v>8</v>
      </c>
      <c r="E1" s="106" t="s">
        <v>33</v>
      </c>
      <c r="F1" s="118" t="s">
        <v>34</v>
      </c>
    </row>
    <row r="2" spans="1:13">
      <c r="A2" s="114">
        <v>2012</v>
      </c>
      <c r="B2" s="10">
        <v>75804.784</v>
      </c>
      <c r="C2" s="10">
        <v>84167.444000000003</v>
      </c>
      <c r="D2" s="22">
        <v>62443.862000000001</v>
      </c>
      <c r="E2" s="10">
        <v>2.0650789999999999</v>
      </c>
      <c r="F2" s="116">
        <v>222416.09</v>
      </c>
      <c r="G2" s="13"/>
    </row>
    <row r="3" spans="1:13">
      <c r="A3" s="114">
        <v>2013</v>
      </c>
      <c r="B3" s="10">
        <v>86531</v>
      </c>
      <c r="C3" s="10">
        <v>99799.021999999997</v>
      </c>
      <c r="D3" s="22">
        <v>62166.760999999999</v>
      </c>
      <c r="E3" s="10">
        <v>29.993538000000001</v>
      </c>
      <c r="F3" s="116">
        <v>248496.783</v>
      </c>
      <c r="G3" s="13"/>
    </row>
    <row r="4" spans="1:13">
      <c r="A4" s="114">
        <v>2014</v>
      </c>
      <c r="B4" s="10">
        <v>89619.733999999997</v>
      </c>
      <c r="C4" s="10">
        <v>122339.712</v>
      </c>
      <c r="D4" s="10">
        <v>55093.601000000002</v>
      </c>
      <c r="E4" s="10">
        <v>18.825114999999997</v>
      </c>
      <c r="F4" s="10">
        <v>267053.04700000002</v>
      </c>
      <c r="G4" s="13"/>
    </row>
    <row r="5" spans="1:13">
      <c r="A5" s="114">
        <v>2015</v>
      </c>
      <c r="B5" s="10">
        <v>99312.692999999999</v>
      </c>
      <c r="C5" s="10">
        <v>131424.704</v>
      </c>
      <c r="D5" s="10">
        <v>48957.737000000001</v>
      </c>
      <c r="E5" s="10">
        <v>15.688400000000001</v>
      </c>
      <c r="F5" s="10">
        <v>279695.13400000002</v>
      </c>
      <c r="G5" s="13"/>
    </row>
    <row r="6" spans="1:13">
      <c r="A6" s="114">
        <v>2016</v>
      </c>
      <c r="B6" s="10">
        <v>107482.834</v>
      </c>
      <c r="C6" s="10">
        <v>110894.583</v>
      </c>
      <c r="D6" s="10">
        <v>51422.544000000002</v>
      </c>
      <c r="E6" s="10">
        <v>-6.5758489999999981</v>
      </c>
      <c r="F6" s="10">
        <v>269799.96100000001</v>
      </c>
      <c r="G6" s="13"/>
    </row>
    <row r="7" spans="1:13">
      <c r="A7" s="114">
        <v>2017</v>
      </c>
      <c r="B7" s="10">
        <v>127160.66099999999</v>
      </c>
      <c r="C7" s="10">
        <v>112188.247</v>
      </c>
      <c r="D7" s="10">
        <v>49688.684000000001</v>
      </c>
      <c r="E7" s="10">
        <v>20.317096000000003</v>
      </c>
      <c r="F7" s="10">
        <v>289037.592</v>
      </c>
      <c r="G7" s="13"/>
    </row>
    <row r="8" spans="1:13">
      <c r="A8" s="114">
        <v>2018</v>
      </c>
      <c r="B8" s="10">
        <v>143970.89199999999</v>
      </c>
      <c r="C8" s="10">
        <v>108951.216</v>
      </c>
      <c r="D8" s="10">
        <v>49379.105000000003</v>
      </c>
      <c r="E8" s="10">
        <v>15.680460999999999</v>
      </c>
      <c r="F8" s="10">
        <v>302301.21299999999</v>
      </c>
      <c r="G8" s="13"/>
    </row>
    <row r="9" spans="1:13">
      <c r="A9" s="114">
        <v>2019</v>
      </c>
      <c r="B9" s="10">
        <v>161396.55900000001</v>
      </c>
      <c r="C9" s="10">
        <v>118311.522</v>
      </c>
      <c r="D9" s="10">
        <v>53589.834999999999</v>
      </c>
      <c r="E9" s="10">
        <v>36.435448999999998</v>
      </c>
      <c r="F9" s="10">
        <v>333297.91600000003</v>
      </c>
      <c r="G9" s="13"/>
    </row>
    <row r="10" spans="1:13">
      <c r="A10" s="114">
        <v>2020</v>
      </c>
      <c r="B10" s="10">
        <v>182629.48499999999</v>
      </c>
      <c r="C10" s="10">
        <v>172867.52299999999</v>
      </c>
      <c r="D10" s="10">
        <v>54788.038</v>
      </c>
      <c r="E10" s="10">
        <f>(F10-F9)/1000</f>
        <v>76.987129999999951</v>
      </c>
      <c r="F10" s="10">
        <v>410285.04599999997</v>
      </c>
      <c r="G10" s="13"/>
    </row>
    <row r="11" spans="1:13">
      <c r="A11" s="114">
        <v>2021</v>
      </c>
      <c r="B11" s="10">
        <v>221501.02499999999</v>
      </c>
      <c r="C11" s="10">
        <v>254463.39600000001</v>
      </c>
      <c r="D11" s="10">
        <v>63972.690999999999</v>
      </c>
      <c r="E11" s="10">
        <f>(F11-F10)/1000</f>
        <v>129.65206599999999</v>
      </c>
      <c r="F11" s="10">
        <v>539937.11199999996</v>
      </c>
      <c r="G11" s="13"/>
    </row>
    <row r="12" spans="1:13">
      <c r="A12" s="115" t="s">
        <v>77</v>
      </c>
      <c r="B12" s="10">
        <v>229879.48699999999</v>
      </c>
      <c r="C12" s="10">
        <v>182048.81099999999</v>
      </c>
      <c r="D12" s="10">
        <v>60003.065000000002</v>
      </c>
      <c r="E12" s="98">
        <f>(F12-F11)/1000</f>
        <v>-68.005748999999952</v>
      </c>
      <c r="F12" s="10">
        <v>471931.36300000001</v>
      </c>
      <c r="G12" s="13"/>
      <c r="J12" s="23"/>
      <c r="K12" s="24"/>
      <c r="L12" s="24"/>
      <c r="M12" s="23"/>
    </row>
    <row r="13" spans="1:13">
      <c r="A13" s="193" t="s">
        <v>123</v>
      </c>
      <c r="B13" s="10">
        <v>244471.54500000001</v>
      </c>
      <c r="C13" s="10">
        <v>190819.375</v>
      </c>
      <c r="D13" s="10">
        <v>61679.964</v>
      </c>
      <c r="E13" s="98">
        <f>(F13-F12)/1000</f>
        <v>25.039521000000008</v>
      </c>
      <c r="F13" s="10">
        <v>496970.88400000002</v>
      </c>
    </row>
    <row r="14" spans="1:13">
      <c r="B14" s="3"/>
      <c r="C14" s="3"/>
      <c r="D14" s="3"/>
      <c r="E14" s="3"/>
      <c r="F14" s="3"/>
    </row>
    <row r="15" spans="1:13">
      <c r="A15" s="84" t="s">
        <v>105</v>
      </c>
      <c r="C15" s="2"/>
      <c r="D15" s="2"/>
      <c r="E15" s="2"/>
      <c r="F15" s="2"/>
    </row>
    <row r="16" spans="1:13">
      <c r="B16" s="3"/>
      <c r="C16" s="3"/>
      <c r="D16" s="3"/>
      <c r="E16" s="3"/>
      <c r="F16" s="3"/>
    </row>
    <row r="17" spans="2:6">
      <c r="B17" s="2"/>
      <c r="C17" s="2"/>
      <c r="D17" s="2"/>
      <c r="E17" s="2"/>
      <c r="F17" s="2"/>
    </row>
    <row r="18" spans="2:6">
      <c r="B18" s="3"/>
      <c r="C18" s="3"/>
      <c r="D18" s="3"/>
      <c r="F18" s="3"/>
    </row>
    <row r="19" spans="2:6">
      <c r="B19" s="3"/>
      <c r="C19" s="3"/>
      <c r="D19" s="3"/>
      <c r="F19" s="3"/>
    </row>
    <row r="20" spans="2:6">
      <c r="B20" s="3"/>
      <c r="C20" s="3"/>
      <c r="D20" s="3"/>
      <c r="F20" s="3"/>
    </row>
    <row r="21" spans="2:6">
      <c r="B21" s="3"/>
      <c r="C21" s="3"/>
      <c r="D21" s="3"/>
      <c r="F21" s="3"/>
    </row>
    <row r="22" spans="2:6">
      <c r="B22" s="3"/>
      <c r="C22" s="3"/>
      <c r="D22" s="3"/>
      <c r="F22" s="3"/>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zoomScale="115" zoomScaleNormal="115" workbookViewId="0">
      <selection activeCell="H4" sqref="H4"/>
    </sheetView>
  </sheetViews>
  <sheetFormatPr defaultColWidth="9" defaultRowHeight="14.25"/>
  <cols>
    <col min="1" max="16384" width="9" style="1"/>
  </cols>
  <sheetData>
    <row r="1" spans="1:1" ht="15">
      <c r="A1" s="16" t="s">
        <v>159</v>
      </c>
    </row>
    <row r="2" spans="1:1">
      <c r="A2" s="1" t="s">
        <v>129</v>
      </c>
    </row>
    <row r="15" spans="1:1">
      <c r="A15" s="9" t="s">
        <v>24</v>
      </c>
    </row>
    <row r="16" spans="1:1">
      <c r="A16" s="84"/>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rightToLeft="1" workbookViewId="0">
      <selection activeCell="A12" sqref="A12"/>
    </sheetView>
  </sheetViews>
  <sheetFormatPr defaultColWidth="9.140625" defaultRowHeight="14.25"/>
  <cols>
    <col min="1" max="1" width="35" style="1" bestFit="1" customWidth="1"/>
    <col min="2" max="3" width="9" style="1" bestFit="1" customWidth="1"/>
    <col min="4" max="4" width="9.140625" style="1"/>
    <col min="5" max="5" width="11.42578125" style="1" bestFit="1" customWidth="1"/>
    <col min="6" max="10" width="9.140625" style="1"/>
    <col min="11" max="11" width="11.28515625" style="1" bestFit="1" customWidth="1"/>
    <col min="12" max="16384" width="9.140625" style="1"/>
  </cols>
  <sheetData>
    <row r="1" spans="1:13" ht="15">
      <c r="A1" s="124" t="s">
        <v>128</v>
      </c>
      <c r="B1" s="167" t="s">
        <v>112</v>
      </c>
      <c r="C1" s="167" t="s">
        <v>113</v>
      </c>
      <c r="D1" s="167" t="s">
        <v>94</v>
      </c>
      <c r="E1" s="167" t="s">
        <v>124</v>
      </c>
    </row>
    <row r="2" spans="1:13" ht="15">
      <c r="A2" s="124" t="s">
        <v>117</v>
      </c>
      <c r="B2" s="165">
        <v>3855.4409999999998</v>
      </c>
      <c r="C2" s="165">
        <v>4480.5149999999994</v>
      </c>
      <c r="D2" s="165">
        <v>-2184.8980000000001</v>
      </c>
      <c r="E2" s="165">
        <v>1420.8519999999999</v>
      </c>
      <c r="G2" s="3">
        <f>SUM(B2:E2)</f>
        <v>7571.909999999998</v>
      </c>
      <c r="M2" s="186"/>
    </row>
    <row r="3" spans="1:13">
      <c r="A3" s="124" t="s">
        <v>162</v>
      </c>
      <c r="B3" s="165">
        <v>-5464.6819999999998</v>
      </c>
      <c r="C3" s="165">
        <v>-1770.299</v>
      </c>
      <c r="D3" s="165">
        <v>3217.6390000000001</v>
      </c>
      <c r="E3" s="165">
        <v>-6030.5240000000003</v>
      </c>
      <c r="G3" s="3">
        <f>SUM(B3:E3)</f>
        <v>-10047.866</v>
      </c>
    </row>
    <row r="25" spans="4:7">
      <c r="D25" s="3"/>
      <c r="E25" s="3"/>
      <c r="F25" s="3"/>
      <c r="G25"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rightToLeft="1" zoomScaleNormal="100" workbookViewId="0">
      <selection activeCell="A16" sqref="A16"/>
    </sheetView>
  </sheetViews>
  <sheetFormatPr defaultColWidth="9.140625" defaultRowHeight="14.25"/>
  <cols>
    <col min="1" max="16384" width="9.140625" style="1"/>
  </cols>
  <sheetData>
    <row r="1" spans="1:9" ht="15">
      <c r="A1" s="16" t="s">
        <v>158</v>
      </c>
      <c r="I1" s="16"/>
    </row>
    <row r="2" spans="1:9">
      <c r="A2" s="14" t="s">
        <v>131</v>
      </c>
    </row>
    <row r="16" spans="1:9">
      <c r="A16" s="9" t="s">
        <v>75</v>
      </c>
    </row>
    <row r="17" spans="1:1">
      <c r="A17" s="204"/>
    </row>
    <row r="18" spans="1:1">
      <c r="A18" s="9"/>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rightToLeft="1" workbookViewId="0">
      <selection activeCell="B2" sqref="B2:B5"/>
    </sheetView>
  </sheetViews>
  <sheetFormatPr defaultColWidth="9.140625" defaultRowHeight="14.25"/>
  <cols>
    <col min="1" max="1" width="30.5703125" style="1" bestFit="1" customWidth="1"/>
    <col min="2" max="2" width="9.85546875" style="1" bestFit="1" customWidth="1"/>
    <col min="3" max="16384" width="9.140625" style="1"/>
  </cols>
  <sheetData>
    <row r="1" spans="1:2" ht="29.25">
      <c r="A1" s="113" t="s">
        <v>27</v>
      </c>
      <c r="B1" s="107" t="s">
        <v>123</v>
      </c>
    </row>
    <row r="2" spans="1:2">
      <c r="A2" s="124" t="s">
        <v>66</v>
      </c>
      <c r="B2" s="129">
        <v>3345.62</v>
      </c>
    </row>
    <row r="3" spans="1:2">
      <c r="A3" s="124" t="s">
        <v>67</v>
      </c>
      <c r="B3" s="130">
        <v>2206.145</v>
      </c>
    </row>
    <row r="4" spans="1:2">
      <c r="A4" s="124" t="s">
        <v>28</v>
      </c>
      <c r="B4" s="130">
        <v>261.82</v>
      </c>
    </row>
    <row r="5" spans="1:2">
      <c r="A5" s="128" t="s">
        <v>61</v>
      </c>
      <c r="B5" s="132">
        <v>-4104</v>
      </c>
    </row>
    <row r="7" spans="1:2">
      <c r="A7" s="84"/>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workbookViewId="0">
      <selection activeCell="S10" sqref="S10"/>
    </sheetView>
  </sheetViews>
  <sheetFormatPr defaultColWidth="9" defaultRowHeight="14.25"/>
  <cols>
    <col min="1" max="16384" width="9" style="1"/>
  </cols>
  <sheetData>
    <row r="1" spans="1:1" ht="15">
      <c r="A1" s="16" t="s">
        <v>157</v>
      </c>
    </row>
    <row r="2" spans="1:1">
      <c r="A2" s="14">
        <v>2023</v>
      </c>
    </row>
    <row r="15" spans="1:1">
      <c r="A15" s="9" t="s">
        <v>75</v>
      </c>
    </row>
    <row r="16" spans="1:1">
      <c r="A16" s="84"/>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rightToLeft="1" zoomScaleNormal="100" workbookViewId="0">
      <selection activeCell="C7" sqref="C7"/>
    </sheetView>
  </sheetViews>
  <sheetFormatPr defaultColWidth="9.140625" defaultRowHeight="14.25"/>
  <cols>
    <col min="1" max="1" width="30.42578125" style="1" bestFit="1" customWidth="1"/>
    <col min="2" max="8" width="9.140625" style="1"/>
    <col min="9" max="9" width="9" style="1"/>
    <col min="10" max="10" width="9.140625" style="1"/>
    <col min="11" max="11" width="9.42578125" style="1" bestFit="1" customWidth="1"/>
    <col min="12" max="12" width="9.140625" style="1"/>
    <col min="13" max="13" width="11.28515625" style="1" bestFit="1" customWidth="1"/>
    <col min="14" max="14" width="12.5703125" style="1" bestFit="1" customWidth="1"/>
    <col min="15" max="16384" width="9.140625" style="1"/>
  </cols>
  <sheetData>
    <row r="1" spans="1:15" ht="15">
      <c r="A1" s="86" t="s">
        <v>21</v>
      </c>
      <c r="B1" s="87" t="s">
        <v>1</v>
      </c>
      <c r="C1" s="87" t="s">
        <v>2</v>
      </c>
      <c r="D1" s="87" t="s">
        <v>3</v>
      </c>
      <c r="E1" s="87" t="s">
        <v>4</v>
      </c>
      <c r="F1" s="87" t="s">
        <v>10</v>
      </c>
      <c r="G1" s="87" t="s">
        <v>5</v>
      </c>
      <c r="H1" s="87" t="s">
        <v>11</v>
      </c>
      <c r="I1" s="87" t="s">
        <v>82</v>
      </c>
      <c r="J1" s="87" t="s">
        <v>83</v>
      </c>
      <c r="K1" s="88" t="s">
        <v>77</v>
      </c>
      <c r="L1" s="87" t="s">
        <v>123</v>
      </c>
    </row>
    <row r="2" spans="1:15">
      <c r="A2" s="89" t="s">
        <v>23</v>
      </c>
      <c r="B2" s="18">
        <v>313844.02100000001</v>
      </c>
      <c r="C2" s="18">
        <v>334718.67</v>
      </c>
      <c r="D2" s="18">
        <v>347979.58899999998</v>
      </c>
      <c r="E2" s="18">
        <v>375325.36099999998</v>
      </c>
      <c r="F2" s="18">
        <v>433480.31900000002</v>
      </c>
      <c r="G2" s="18">
        <v>438398.26500000001</v>
      </c>
      <c r="H2" s="18">
        <v>490809.68900000001</v>
      </c>
      <c r="I2" s="18">
        <v>595065.69799999997</v>
      </c>
      <c r="J2" s="18">
        <v>694398.22400000005</v>
      </c>
      <c r="K2" s="85">
        <v>629733.67099999997</v>
      </c>
      <c r="L2" s="158">
        <v>702367.00399999996</v>
      </c>
      <c r="M2" s="179"/>
      <c r="N2" s="178"/>
    </row>
    <row r="3" spans="1:15">
      <c r="A3" s="89" t="s">
        <v>6</v>
      </c>
      <c r="B3" s="18">
        <v>77745.084000000003</v>
      </c>
      <c r="C3" s="18">
        <v>79010.985000000001</v>
      </c>
      <c r="D3" s="18">
        <v>84695.311000000002</v>
      </c>
      <c r="E3" s="18">
        <v>94632.854000000007</v>
      </c>
      <c r="F3" s="18">
        <v>101540.18</v>
      </c>
      <c r="G3" s="18">
        <v>104878.863</v>
      </c>
      <c r="H3" s="18">
        <v>105096.584</v>
      </c>
      <c r="I3" s="18">
        <v>100539.469</v>
      </c>
      <c r="J3" s="18">
        <v>99382.016000000003</v>
      </c>
      <c r="K3" s="85">
        <v>99841.56</v>
      </c>
      <c r="L3" s="157">
        <v>108680.431</v>
      </c>
      <c r="M3" s="179"/>
      <c r="N3" s="178"/>
    </row>
    <row r="4" spans="1:15">
      <c r="A4" s="89" t="s">
        <v>22</v>
      </c>
      <c r="B4" s="18">
        <v>95519.668000000005</v>
      </c>
      <c r="C4" s="18">
        <v>106173.258</v>
      </c>
      <c r="D4" s="18">
        <v>114080.897</v>
      </c>
      <c r="E4" s="18">
        <v>119148.01</v>
      </c>
      <c r="F4" s="18">
        <v>142990.21</v>
      </c>
      <c r="G4" s="18">
        <v>141704.212</v>
      </c>
      <c r="H4" s="18">
        <v>171245.432</v>
      </c>
      <c r="I4" s="18">
        <v>217815.69899999999</v>
      </c>
      <c r="J4" s="18">
        <v>254010.73300000001</v>
      </c>
      <c r="K4" s="85">
        <v>202724.59700000001</v>
      </c>
      <c r="L4" s="157">
        <v>238550.04500000001</v>
      </c>
      <c r="M4" s="179"/>
      <c r="N4" s="178"/>
    </row>
    <row r="5" spans="1:15">
      <c r="A5" s="89" t="s">
        <v>18</v>
      </c>
      <c r="B5" s="18">
        <v>58789.510999999999</v>
      </c>
      <c r="C5" s="18">
        <v>63433.259000000005</v>
      </c>
      <c r="D5" s="18">
        <v>58628.597000000002</v>
      </c>
      <c r="E5" s="18">
        <v>63097.726000000002</v>
      </c>
      <c r="F5" s="18">
        <v>75938.436000000002</v>
      </c>
      <c r="G5" s="18">
        <v>76535.740999999995</v>
      </c>
      <c r="H5" s="18">
        <v>88453.471000000005</v>
      </c>
      <c r="I5" s="18">
        <f>I8+I9</f>
        <v>103413.477</v>
      </c>
      <c r="J5" s="18">
        <f>J8+J9</f>
        <v>128012.99400000001</v>
      </c>
      <c r="K5" s="85">
        <f>K8+K9</f>
        <v>132949.59299999999</v>
      </c>
      <c r="L5" s="18">
        <f>L8+L9</f>
        <v>150442.57499999998</v>
      </c>
      <c r="M5" s="179"/>
      <c r="N5" s="178"/>
    </row>
    <row r="6" spans="1:15">
      <c r="A6" s="89" t="s">
        <v>9</v>
      </c>
      <c r="B6" s="18">
        <v>81789.758000000002</v>
      </c>
      <c r="C6" s="18">
        <v>86101.168000000005</v>
      </c>
      <c r="D6" s="18">
        <v>90574.784</v>
      </c>
      <c r="E6" s="18">
        <v>98446.770999999993</v>
      </c>
      <c r="F6" s="18">
        <v>113011.493</v>
      </c>
      <c r="G6" s="18">
        <v>115279.44899999999</v>
      </c>
      <c r="H6" s="18">
        <v>126014.202</v>
      </c>
      <c r="I6" s="18">
        <v>173297.05300000001</v>
      </c>
      <c r="J6" s="18">
        <v>212992.481</v>
      </c>
      <c r="K6" s="85">
        <v>194217.921</v>
      </c>
      <c r="L6" s="157">
        <v>204693.95300000001</v>
      </c>
      <c r="M6" s="179"/>
      <c r="N6" s="178"/>
    </row>
    <row r="7" spans="1:15">
      <c r="A7" s="89" t="s">
        <v>20</v>
      </c>
      <c r="B7" s="18" t="e">
        <f>(1/1000)*(B2-#REF!)</f>
        <v>#REF!</v>
      </c>
      <c r="C7" s="18">
        <f t="shared" ref="C7:F7" si="0">(1/1000)*(C2-B2)</f>
        <v>20.874648999999977</v>
      </c>
      <c r="D7" s="18">
        <f t="shared" si="0"/>
        <v>13.260918999999994</v>
      </c>
      <c r="E7" s="18">
        <f t="shared" si="0"/>
        <v>27.345771999999997</v>
      </c>
      <c r="F7" s="18">
        <f t="shared" si="0"/>
        <v>58.154958000000043</v>
      </c>
      <c r="G7" s="18">
        <f t="shared" ref="G7:K7" si="1">(1/1000)*(G2-F2)</f>
        <v>4.9179459999999962</v>
      </c>
      <c r="H7" s="18">
        <f t="shared" si="1"/>
        <v>52.411423999999997</v>
      </c>
      <c r="I7" s="18">
        <f t="shared" si="1"/>
        <v>104.25600899999996</v>
      </c>
      <c r="J7" s="18">
        <f t="shared" si="1"/>
        <v>99.332526000000072</v>
      </c>
      <c r="K7" s="85">
        <f t="shared" si="1"/>
        <v>-64.664553000000069</v>
      </c>
      <c r="L7" s="18">
        <v>72.633332999999993</v>
      </c>
      <c r="M7" s="179"/>
      <c r="N7" s="178"/>
    </row>
    <row r="8" spans="1:15">
      <c r="A8" s="89" t="s">
        <v>8</v>
      </c>
      <c r="B8" s="90">
        <v>58792</v>
      </c>
      <c r="C8" s="90">
        <v>63660.836000000003</v>
      </c>
      <c r="D8" s="90">
        <v>59258.457000000002</v>
      </c>
      <c r="E8" s="90">
        <v>63662.906000000003</v>
      </c>
      <c r="F8" s="90">
        <v>76441.010999999999</v>
      </c>
      <c r="G8" s="90">
        <v>77897.604999999996</v>
      </c>
      <c r="H8" s="90">
        <v>88287.206000000006</v>
      </c>
      <c r="I8" s="90">
        <v>101978.024</v>
      </c>
      <c r="J8" s="90">
        <v>126298.60400000001</v>
      </c>
      <c r="K8" s="91">
        <v>136277.12299999999</v>
      </c>
      <c r="L8" s="91">
        <v>147468.60699999999</v>
      </c>
      <c r="M8" s="179"/>
      <c r="N8" s="178"/>
    </row>
    <row r="9" spans="1:15">
      <c r="A9" s="92" t="s">
        <v>19</v>
      </c>
      <c r="B9" s="93">
        <v>-2.9769999999999999</v>
      </c>
      <c r="C9" s="93">
        <v>-227.577</v>
      </c>
      <c r="D9" s="93">
        <v>-629.86</v>
      </c>
      <c r="E9" s="93">
        <v>-565.17999999999995</v>
      </c>
      <c r="F9" s="93">
        <v>-502.57499999999999</v>
      </c>
      <c r="G9" s="93">
        <v>-1361.864</v>
      </c>
      <c r="H9" s="93">
        <v>166.26499999999999</v>
      </c>
      <c r="I9" s="93">
        <v>1435.453</v>
      </c>
      <c r="J9" s="93">
        <v>1714.39</v>
      </c>
      <c r="K9" s="94">
        <v>-3327.53</v>
      </c>
      <c r="L9" s="94">
        <v>2973.9679999999998</v>
      </c>
      <c r="M9" s="179"/>
      <c r="N9" s="178"/>
    </row>
    <row r="10" spans="1:15" ht="15">
      <c r="A10" s="151" t="s">
        <v>86</v>
      </c>
      <c r="B10" s="4"/>
      <c r="C10" s="4"/>
      <c r="D10" s="4"/>
      <c r="E10" s="4"/>
      <c r="F10" s="4"/>
      <c r="G10" s="4"/>
      <c r="H10" s="4"/>
      <c r="I10" s="4"/>
      <c r="J10" s="4"/>
      <c r="K10" s="4"/>
    </row>
    <row r="11" spans="1:15" s="4" customFormat="1">
      <c r="A11" s="84"/>
      <c r="O11" s="1"/>
    </row>
    <row r="12" spans="1:15" s="4" customFormat="1">
      <c r="O12" s="1"/>
    </row>
    <row r="13" spans="1:15" s="4" customFormat="1">
      <c r="O13" s="1"/>
    </row>
    <row r="14" spans="1:15" s="4" customFormat="1">
      <c r="G14" s="5"/>
      <c r="H14" s="6"/>
      <c r="I14" s="6"/>
      <c r="J14" s="6"/>
      <c r="O14" s="1"/>
    </row>
    <row r="15" spans="1:15" s="4" customFormat="1">
      <c r="O15" s="1"/>
    </row>
    <row r="16" spans="1:15" s="4" customFormat="1">
      <c r="O16" s="1"/>
    </row>
    <row r="17" s="4" customFormat="1"/>
    <row r="18" s="4" customFormat="1"/>
    <row r="19" s="4" customFormat="1"/>
    <row r="20" s="4" customFormat="1"/>
    <row r="21" s="4" customFormat="1"/>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30" zoomScaleNormal="130" workbookViewId="0">
      <selection activeCell="F26" sqref="F26"/>
    </sheetView>
  </sheetViews>
  <sheetFormatPr defaultColWidth="9" defaultRowHeight="14.25"/>
  <cols>
    <col min="1" max="16384" width="9" style="1"/>
  </cols>
  <sheetData>
    <row r="1" spans="1:1" ht="15">
      <c r="A1" s="15" t="s">
        <v>156</v>
      </c>
    </row>
    <row r="2" spans="1:1">
      <c r="A2" s="14" t="s">
        <v>89</v>
      </c>
    </row>
    <row r="15" spans="1:1">
      <c r="A15" s="9" t="s">
        <v>24</v>
      </c>
    </row>
    <row r="16" spans="1:1">
      <c r="A16" s="84" t="s">
        <v>76</v>
      </c>
    </row>
    <row r="17" spans="1:9">
      <c r="A17" s="84"/>
    </row>
    <row r="20" spans="1:9">
      <c r="D20" s="13"/>
    </row>
    <row r="21" spans="1:9">
      <c r="D21" s="13"/>
    </row>
    <row r="22" spans="1:9">
      <c r="D22" s="13"/>
    </row>
    <row r="23" spans="1:9">
      <c r="D23" s="13"/>
    </row>
    <row r="24" spans="1:9">
      <c r="D24" s="13"/>
    </row>
    <row r="31" spans="1:9" ht="15">
      <c r="I31" s="1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rightToLeft="1" workbookViewId="0">
      <selection activeCell="M2" sqref="M2"/>
    </sheetView>
  </sheetViews>
  <sheetFormatPr defaultRowHeight="15"/>
  <cols>
    <col min="1" max="1" width="14.140625" bestFit="1" customWidth="1"/>
    <col min="13" max="13" width="14" customWidth="1"/>
    <col min="22" max="22" width="10" bestFit="1" customWidth="1"/>
  </cols>
  <sheetData>
    <row r="1" spans="1:22">
      <c r="A1" t="s">
        <v>84</v>
      </c>
      <c r="B1" s="100" t="s">
        <v>0</v>
      </c>
      <c r="C1" s="100" t="s">
        <v>1</v>
      </c>
      <c r="D1" s="100" t="s">
        <v>2</v>
      </c>
      <c r="E1" s="100" t="s">
        <v>3</v>
      </c>
      <c r="F1" s="100" t="s">
        <v>4</v>
      </c>
      <c r="G1" s="100" t="s">
        <v>10</v>
      </c>
      <c r="H1" s="100" t="s">
        <v>5</v>
      </c>
      <c r="I1" s="100" t="s">
        <v>11</v>
      </c>
      <c r="J1" s="100" t="s">
        <v>82</v>
      </c>
      <c r="K1" s="100" t="s">
        <v>83</v>
      </c>
      <c r="L1" s="101" t="s">
        <v>77</v>
      </c>
      <c r="M1" s="184" t="s">
        <v>123</v>
      </c>
    </row>
    <row r="2" spans="1:22">
      <c r="A2" s="11" t="s">
        <v>95</v>
      </c>
      <c r="B2" s="10">
        <v>6884.7619999999997</v>
      </c>
      <c r="C2" s="10">
        <v>21137.008999999998</v>
      </c>
      <c r="D2" s="10">
        <v>26594.748</v>
      </c>
      <c r="E2" s="10">
        <v>23658.662</v>
      </c>
      <c r="F2" s="10">
        <v>27428.199000000001</v>
      </c>
      <c r="G2" s="10">
        <v>28375.493999999999</v>
      </c>
      <c r="H2" s="10">
        <v>19613.365000000002</v>
      </c>
      <c r="I2" s="10">
        <v>26270.43</v>
      </c>
      <c r="J2" s="10">
        <v>65192.438000000002</v>
      </c>
      <c r="K2" s="10">
        <v>77578.557000000001</v>
      </c>
      <c r="L2" s="96">
        <v>42542.199000000001</v>
      </c>
      <c r="M2" s="162">
        <v>33648.849000000002</v>
      </c>
      <c r="O2" s="181"/>
      <c r="V2" s="194"/>
    </row>
    <row r="3" spans="1:22">
      <c r="A3" s="11" t="s">
        <v>13</v>
      </c>
      <c r="B3" s="10">
        <v>7983.3180000000002</v>
      </c>
      <c r="C3" s="10">
        <v>10900.181</v>
      </c>
      <c r="D3" s="10">
        <v>2072.2930000000001</v>
      </c>
      <c r="E3" s="10">
        <v>-862.35400000000004</v>
      </c>
      <c r="F3" s="10">
        <v>5826.8249999999998</v>
      </c>
      <c r="G3" s="10">
        <v>18978.13</v>
      </c>
      <c r="H3" s="10">
        <v>-8992.9130000000005</v>
      </c>
      <c r="I3" s="10">
        <v>31120.391</v>
      </c>
      <c r="J3" s="10">
        <v>32807.021000000001</v>
      </c>
      <c r="K3" s="10">
        <v>33250.461000000003</v>
      </c>
      <c r="L3" s="96">
        <v>-75784.012000000002</v>
      </c>
      <c r="M3" s="162">
        <v>32438.668000000001</v>
      </c>
      <c r="O3" s="181"/>
    </row>
    <row r="4" spans="1:22">
      <c r="A4" s="11" t="s">
        <v>14</v>
      </c>
      <c r="B4" s="10">
        <v>1518.8920000000001</v>
      </c>
      <c r="C4" s="10">
        <v>1685.825</v>
      </c>
      <c r="D4" s="10">
        <v>-7481.04</v>
      </c>
      <c r="E4" s="10">
        <v>-5824.6210000000001</v>
      </c>
      <c r="F4" s="10">
        <v>-2542.125</v>
      </c>
      <c r="G4" s="10">
        <v>9273.0069999999996</v>
      </c>
      <c r="H4" s="10">
        <v>-3856.6</v>
      </c>
      <c r="I4" s="10">
        <v>1487.9970000000001</v>
      </c>
      <c r="J4" s="10">
        <v>10642.536</v>
      </c>
      <c r="K4" s="10">
        <v>-6536.1970000000001</v>
      </c>
      <c r="L4" s="96">
        <v>-13187.806</v>
      </c>
      <c r="M4" s="162">
        <v>2545.6819999999998</v>
      </c>
      <c r="O4" s="181"/>
      <c r="V4" s="65"/>
    </row>
    <row r="5" spans="1:22">
      <c r="A5" s="11" t="s">
        <v>25</v>
      </c>
      <c r="B5" s="10">
        <v>-5231.1440000000202</v>
      </c>
      <c r="C5" s="10">
        <v>2336.0010000000075</v>
      </c>
      <c r="D5" s="10">
        <v>-311.35200000002442</v>
      </c>
      <c r="E5" s="10">
        <v>-3710.7680000000073</v>
      </c>
      <c r="F5" s="10">
        <v>-3367.127000000004</v>
      </c>
      <c r="G5" s="10">
        <v>1528.3270000000448</v>
      </c>
      <c r="H5" s="10">
        <v>-1845.9060000000063</v>
      </c>
      <c r="I5" s="10">
        <v>-6467.3940000000039</v>
      </c>
      <c r="J5" s="10">
        <f>J6-J4-J3-J2</f>
        <v>-4385.9860000000335</v>
      </c>
      <c r="K5" s="10">
        <f t="shared" ref="K5:L5" si="0">K6-K4-K3-K2</f>
        <v>-4960.2949999999255</v>
      </c>
      <c r="L5" s="10">
        <f t="shared" si="0"/>
        <v>-18234.934000000074</v>
      </c>
      <c r="M5" s="162">
        <f>M6-M4-M3-M2</f>
        <v>4000.1339999999764</v>
      </c>
      <c r="O5" s="181"/>
    </row>
    <row r="6" spans="1:22">
      <c r="A6" s="97" t="s">
        <v>15</v>
      </c>
      <c r="B6" s="98">
        <v>11155.82799999998</v>
      </c>
      <c r="C6" s="98">
        <v>36059.016000000003</v>
      </c>
      <c r="D6" s="98">
        <v>20874.648999999976</v>
      </c>
      <c r="E6" s="98">
        <v>13260.918999999994</v>
      </c>
      <c r="F6" s="98">
        <v>27345.771999999997</v>
      </c>
      <c r="G6" s="98">
        <v>58154.958000000042</v>
      </c>
      <c r="H6" s="98">
        <v>4917.9459999999963</v>
      </c>
      <c r="I6" s="98">
        <v>52411.423999999999</v>
      </c>
      <c r="J6" s="98">
        <v>104256.00899999996</v>
      </c>
      <c r="K6" s="98">
        <v>99332.526000000071</v>
      </c>
      <c r="L6" s="99">
        <v>-64664.553000000073</v>
      </c>
      <c r="M6" s="162">
        <v>72633.332999999984</v>
      </c>
      <c r="O6" s="181"/>
      <c r="T6" s="67"/>
    </row>
    <row r="7" spans="1:22">
      <c r="A7" s="84" t="s">
        <v>105</v>
      </c>
    </row>
    <row r="12" spans="1:22">
      <c r="O12" s="186"/>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zoomScaleNormal="100" workbookViewId="0">
      <selection activeCell="A15" sqref="A15"/>
    </sheetView>
  </sheetViews>
  <sheetFormatPr defaultRowHeight="15"/>
  <sheetData>
    <row r="1" spans="1:1">
      <c r="A1" s="16" t="s">
        <v>155</v>
      </c>
    </row>
    <row r="2" spans="1:1">
      <c r="A2" s="14" t="s">
        <v>89</v>
      </c>
    </row>
    <row r="15" spans="1:1">
      <c r="A15" s="17" t="s">
        <v>74</v>
      </c>
    </row>
    <row r="16" spans="1:1">
      <c r="A16" s="84"/>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rightToLeft="1" workbookViewId="0">
      <selection activeCell="E11" sqref="E11"/>
    </sheetView>
  </sheetViews>
  <sheetFormatPr defaultRowHeight="15"/>
  <cols>
    <col min="1" max="1" width="28.85546875" bestFit="1" customWidth="1"/>
  </cols>
  <sheetData>
    <row r="1" spans="1:9">
      <c r="A1" s="11" t="s">
        <v>95</v>
      </c>
      <c r="B1" s="180">
        <v>2023</v>
      </c>
    </row>
    <row r="2" spans="1:9">
      <c r="A2" s="11" t="s">
        <v>6</v>
      </c>
      <c r="B2" s="183">
        <v>7.1843399999999997</v>
      </c>
      <c r="D2">
        <v>1000</v>
      </c>
      <c r="E2" s="65">
        <f>$D$2*B2/Table2[[#This Row],[2023]]</f>
        <v>0.21350923474380951</v>
      </c>
      <c r="H2" s="11" t="s">
        <v>18</v>
      </c>
      <c r="I2" s="10">
        <v>2068.6419999999998</v>
      </c>
    </row>
    <row r="3" spans="1:9">
      <c r="A3" s="11" t="s">
        <v>22</v>
      </c>
      <c r="B3" s="183">
        <v>4.0342530000000005</v>
      </c>
      <c r="E3" s="65">
        <f>$D$2*B3/'נתונים ג''-9'!$M$2</f>
        <v>0.11989274878317532</v>
      </c>
      <c r="H3" s="182" t="s">
        <v>57</v>
      </c>
      <c r="I3" s="172">
        <v>3403.9850000000001</v>
      </c>
    </row>
    <row r="4" spans="1:9">
      <c r="A4" s="11" t="s">
        <v>18</v>
      </c>
      <c r="B4" s="183">
        <v>5.4726270000000001</v>
      </c>
      <c r="E4" s="65">
        <f>$D$2*B4/'נתונים ג''-9'!$M$2</f>
        <v>0.16263935209195418</v>
      </c>
    </row>
    <row r="5" spans="1:9">
      <c r="A5" s="11" t="s">
        <v>9</v>
      </c>
      <c r="B5" s="183">
        <v>3.2016819999999999</v>
      </c>
      <c r="E5" s="65">
        <f>$D$2*B5/'נתונים ג''-9'!$M$2</f>
        <v>9.5149822212343721E-2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workbookViewId="0">
      <selection activeCell="E23" sqref="E23"/>
    </sheetView>
  </sheetViews>
  <sheetFormatPr defaultColWidth="9" defaultRowHeight="14.25"/>
  <cols>
    <col min="1" max="16384" width="9" style="1"/>
  </cols>
  <sheetData>
    <row r="1" spans="1:1" ht="15">
      <c r="A1" s="16" t="s">
        <v>114</v>
      </c>
    </row>
    <row r="2" spans="1:1">
      <c r="A2" s="1" t="s">
        <v>130</v>
      </c>
    </row>
    <row r="19" spans="1:9">
      <c r="A19" s="9" t="s">
        <v>75</v>
      </c>
    </row>
    <row r="20" spans="1:9">
      <c r="A20" s="84"/>
    </row>
    <row r="31" spans="1:9" ht="15">
      <c r="I31" s="16"/>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rightToLeft="1" workbookViewId="0">
      <selection activeCell="O2" sqref="O2:O4"/>
    </sheetView>
  </sheetViews>
  <sheetFormatPr defaultColWidth="9.140625" defaultRowHeight="14.25"/>
  <cols>
    <col min="1" max="1" width="22.85546875" style="1" bestFit="1" customWidth="1"/>
    <col min="2" max="8" width="9.140625" style="1"/>
    <col min="9" max="9" width="9" style="1" customWidth="1"/>
    <col min="10" max="13" width="9.140625" style="1"/>
    <col min="14" max="14" width="10.85546875" style="1" bestFit="1" customWidth="1"/>
    <col min="15" max="16384" width="9.140625" style="1"/>
  </cols>
  <sheetData>
    <row r="1" spans="1:15" ht="15">
      <c r="A1" s="86" t="s">
        <v>21</v>
      </c>
      <c r="B1" s="106" t="s">
        <v>1</v>
      </c>
      <c r="C1" s="106" t="s">
        <v>2</v>
      </c>
      <c r="D1" s="106" t="s">
        <v>3</v>
      </c>
      <c r="E1" s="106" t="s">
        <v>4</v>
      </c>
      <c r="F1" s="106" t="s">
        <v>10</v>
      </c>
      <c r="G1" s="106" t="s">
        <v>5</v>
      </c>
      <c r="H1" s="106" t="s">
        <v>11</v>
      </c>
      <c r="I1" s="106" t="s">
        <v>82</v>
      </c>
      <c r="J1" s="106" t="s">
        <v>83</v>
      </c>
      <c r="K1" s="107" t="s">
        <v>77</v>
      </c>
      <c r="L1" s="192" t="s">
        <v>123</v>
      </c>
    </row>
    <row r="2" spans="1:15" ht="15">
      <c r="A2" s="102" t="s">
        <v>7</v>
      </c>
      <c r="B2" s="7">
        <v>95519.668000000005</v>
      </c>
      <c r="C2" s="7">
        <v>106173.258</v>
      </c>
      <c r="D2" s="7">
        <v>114080.897</v>
      </c>
      <c r="E2" s="7">
        <v>119148.01</v>
      </c>
      <c r="F2" s="7">
        <v>142990.21</v>
      </c>
      <c r="G2" s="7">
        <v>141704.212</v>
      </c>
      <c r="H2" s="7">
        <v>171245.432</v>
      </c>
      <c r="I2" s="7">
        <v>217815.69899999999</v>
      </c>
      <c r="J2" s="7">
        <v>254010.73300000001</v>
      </c>
      <c r="K2" s="104">
        <v>202724.59700000001</v>
      </c>
      <c r="L2" s="104">
        <v>238550.04500000001</v>
      </c>
      <c r="M2" s="3"/>
      <c r="N2" s="1">
        <f>Table3[[#This Row],[2023]]-Table3[[#This Row],[2022]]</f>
        <v>35825.448000000004</v>
      </c>
      <c r="O2" s="1">
        <f>N2/Table3[[#This Row],[2022]]</f>
        <v>0.17671978896571688</v>
      </c>
    </row>
    <row r="3" spans="1:15">
      <c r="A3" s="103" t="s">
        <v>16</v>
      </c>
      <c r="B3" s="8">
        <v>56166.195</v>
      </c>
      <c r="C3" s="8">
        <v>60415.364000000001</v>
      </c>
      <c r="D3" s="8">
        <v>60600.101000000002</v>
      </c>
      <c r="E3" s="8">
        <v>61779.330999999998</v>
      </c>
      <c r="F3" s="8">
        <v>78224.236000000004</v>
      </c>
      <c r="G3" s="8">
        <v>77649.356</v>
      </c>
      <c r="H3" s="8">
        <v>99678.210999999996</v>
      </c>
      <c r="I3" s="8">
        <v>139927.948</v>
      </c>
      <c r="J3" s="8">
        <v>174341.685</v>
      </c>
      <c r="K3" s="105">
        <v>124566.14</v>
      </c>
      <c r="L3" s="110">
        <v>142754.88</v>
      </c>
      <c r="M3" s="3"/>
      <c r="N3" s="1">
        <f>Table3[[#This Row],[2023]]-Table3[[#This Row],[2022]]</f>
        <v>18188.740000000005</v>
      </c>
      <c r="O3" s="1">
        <f>N3/Table3[[#This Row],[2022]]</f>
        <v>0.14601672653579861</v>
      </c>
    </row>
    <row r="4" spans="1:15">
      <c r="A4" s="108" t="s">
        <v>17</v>
      </c>
      <c r="B4" s="109">
        <v>39353.472999999998</v>
      </c>
      <c r="C4" s="109">
        <v>45757.894</v>
      </c>
      <c r="D4" s="109">
        <v>53480.796000000002</v>
      </c>
      <c r="E4" s="109">
        <v>57368.678999999996</v>
      </c>
      <c r="F4" s="109">
        <v>64765.974000000002</v>
      </c>
      <c r="G4" s="109">
        <v>64054.856</v>
      </c>
      <c r="H4" s="109">
        <v>71567.221000000005</v>
      </c>
      <c r="I4" s="109">
        <v>77887.751000000004</v>
      </c>
      <c r="J4" s="109">
        <v>79669.047999999995</v>
      </c>
      <c r="K4" s="110">
        <v>78158.456999999995</v>
      </c>
      <c r="L4" s="110">
        <v>95795.164999999994</v>
      </c>
      <c r="M4" s="3"/>
      <c r="N4" s="1">
        <f>Table3[[#This Row],[2023]]-Table3[[#This Row],[2022]]</f>
        <v>17636.707999999999</v>
      </c>
      <c r="O4" s="1">
        <f>N4/Table3[[#This Row],[2022]]</f>
        <v>0.22565322649601438</v>
      </c>
    </row>
    <row r="6" spans="1:15">
      <c r="A6" s="84" t="s">
        <v>105</v>
      </c>
      <c r="O6" s="2"/>
    </row>
    <row r="7" spans="1:15">
      <c r="D7" s="159"/>
      <c r="E7" s="159"/>
      <c r="F7" s="159"/>
      <c r="G7" s="159"/>
      <c r="H7" s="159"/>
      <c r="O7" s="2"/>
    </row>
    <row r="8" spans="1:15" ht="15">
      <c r="D8" s="160"/>
      <c r="E8" s="160"/>
      <c r="F8" s="160"/>
      <c r="G8" s="160"/>
      <c r="H8" s="160"/>
      <c r="N8" s="186"/>
      <c r="O8" s="2"/>
    </row>
    <row r="9" spans="1:15">
      <c r="D9" s="160"/>
      <c r="E9" s="160"/>
      <c r="F9" s="160"/>
      <c r="G9" s="160"/>
      <c r="H9" s="160"/>
      <c r="N9" s="187"/>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30" zoomScaleNormal="130" workbookViewId="0">
      <selection activeCell="D17" sqref="D17"/>
    </sheetView>
  </sheetViews>
  <sheetFormatPr defaultColWidth="9" defaultRowHeight="14.25"/>
  <cols>
    <col min="1" max="16384" width="9" style="1"/>
  </cols>
  <sheetData>
    <row r="1" spans="1:1" ht="15">
      <c r="A1" s="16" t="s">
        <v>154</v>
      </c>
    </row>
    <row r="2" spans="1:1">
      <c r="A2" s="14" t="s">
        <v>89</v>
      </c>
    </row>
    <row r="15" spans="1:1">
      <c r="A15" s="17" t="s">
        <v>75</v>
      </c>
    </row>
    <row r="16" spans="1:1">
      <c r="A16" s="84"/>
    </row>
    <row r="31" spans="9:9" ht="15">
      <c r="I31" s="16"/>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rightToLeft="1" workbookViewId="0">
      <selection activeCell="L12" sqref="L12"/>
    </sheetView>
  </sheetViews>
  <sheetFormatPr defaultColWidth="9.140625" defaultRowHeight="14.25"/>
  <cols>
    <col min="1" max="1" width="15" style="1" bestFit="1" customWidth="1"/>
    <col min="2" max="2" width="10.140625" style="1" customWidth="1"/>
    <col min="3" max="3" width="13.140625" style="1" bestFit="1" customWidth="1"/>
    <col min="4" max="4" width="11.5703125" style="1" bestFit="1" customWidth="1"/>
    <col min="5" max="6" width="7.7109375" style="1" customWidth="1"/>
    <col min="7" max="10" width="9.140625" style="1"/>
    <col min="11" max="11" width="12.5703125" style="1" bestFit="1" customWidth="1"/>
    <col min="12" max="16384" width="9.140625" style="1"/>
  </cols>
  <sheetData>
    <row r="1" spans="1:14" ht="15">
      <c r="A1" s="1" t="s">
        <v>32</v>
      </c>
      <c r="B1" s="20" t="s">
        <v>1</v>
      </c>
      <c r="C1" s="20" t="s">
        <v>2</v>
      </c>
      <c r="D1" s="20" t="s">
        <v>3</v>
      </c>
      <c r="E1" s="20" t="s">
        <v>4</v>
      </c>
      <c r="F1" s="20" t="s">
        <v>10</v>
      </c>
      <c r="G1" s="20" t="s">
        <v>5</v>
      </c>
      <c r="H1" s="20" t="s">
        <v>11</v>
      </c>
      <c r="I1" s="20" t="s">
        <v>82</v>
      </c>
      <c r="J1" s="20" t="s">
        <v>83</v>
      </c>
      <c r="K1" s="95" t="s">
        <v>77</v>
      </c>
      <c r="L1" s="95" t="s">
        <v>123</v>
      </c>
    </row>
    <row r="2" spans="1:14">
      <c r="A2" s="19" t="s">
        <v>68</v>
      </c>
      <c r="B2" s="21">
        <v>578.92899999999997</v>
      </c>
      <c r="C2" s="21">
        <v>260.995</v>
      </c>
      <c r="D2" s="21">
        <v>-342.91500000000002</v>
      </c>
      <c r="E2" s="21">
        <v>87.816000000000003</v>
      </c>
      <c r="F2" s="21">
        <v>372.54399999999998</v>
      </c>
      <c r="G2" s="21">
        <v>-706.31899999999996</v>
      </c>
      <c r="H2" s="21">
        <v>-60.799000000000007</v>
      </c>
      <c r="I2" s="21">
        <v>1203.751</v>
      </c>
      <c r="J2" s="21">
        <v>2255.69</v>
      </c>
      <c r="K2" s="111">
        <v>52.652000000000001</v>
      </c>
      <c r="L2" s="111">
        <v>-1166.8129999999999</v>
      </c>
    </row>
    <row r="3" spans="1:14" ht="15">
      <c r="A3" s="19" t="s">
        <v>96</v>
      </c>
      <c r="B3" s="21">
        <v>3213.7939999999999</v>
      </c>
      <c r="C3" s="21">
        <v>520.197</v>
      </c>
      <c r="D3" s="21">
        <v>132.744</v>
      </c>
      <c r="E3" s="21">
        <v>-256.62900000000002</v>
      </c>
      <c r="F3" s="21">
        <v>719.65800000000002</v>
      </c>
      <c r="G3" s="21">
        <v>6214.7359999999999</v>
      </c>
      <c r="H3" s="21">
        <v>2035.8019999999999</v>
      </c>
      <c r="I3" s="21">
        <v>10104.875</v>
      </c>
      <c r="J3" s="21">
        <v>6404.19</v>
      </c>
      <c r="K3" s="111">
        <v>-5842.1289999999999</v>
      </c>
      <c r="L3" s="111">
        <v>-2110.1529999999998</v>
      </c>
      <c r="N3" s="186"/>
    </row>
    <row r="4" spans="1:14">
      <c r="A4" s="19" t="s">
        <v>69</v>
      </c>
      <c r="B4" s="21">
        <v>2149</v>
      </c>
      <c r="C4" s="21">
        <v>2258</v>
      </c>
      <c r="D4" s="21">
        <v>1719</v>
      </c>
      <c r="E4" s="21">
        <v>-593</v>
      </c>
      <c r="F4" s="21">
        <v>-1244</v>
      </c>
      <c r="G4" s="21">
        <v>1486</v>
      </c>
      <c r="H4" s="21">
        <v>937</v>
      </c>
      <c r="I4" s="21">
        <v>4259.4890000000005</v>
      </c>
      <c r="J4" s="21">
        <v>5666.2990000000009</v>
      </c>
      <c r="K4" s="111">
        <v>-378.33100000000002</v>
      </c>
      <c r="L4" s="111">
        <v>832.274</v>
      </c>
      <c r="N4" s="187"/>
    </row>
    <row r="5" spans="1:14">
      <c r="A5" s="19" t="s">
        <v>26</v>
      </c>
      <c r="B5" s="21">
        <v>-1.7139999999999418</v>
      </c>
      <c r="C5" s="21">
        <v>14.621999999999844</v>
      </c>
      <c r="D5" s="21">
        <v>12.940000000000055</v>
      </c>
      <c r="E5" s="21">
        <v>7.95799999999997</v>
      </c>
      <c r="F5" s="21">
        <v>-11.695999999999913</v>
      </c>
      <c r="G5" s="21">
        <v>8.0180000000009386</v>
      </c>
      <c r="H5" s="21">
        <v>3.7309999999999945</v>
      </c>
      <c r="I5" s="21">
        <v>63.82799999999861</v>
      </c>
      <c r="J5" s="21">
        <v>-149.23200000000088</v>
      </c>
      <c r="K5" s="111">
        <v>239.96699999999953</v>
      </c>
      <c r="L5" s="111">
        <v>62.411999999999466</v>
      </c>
    </row>
    <row r="6" spans="1:14" ht="28.5">
      <c r="A6" s="83" t="s">
        <v>97</v>
      </c>
      <c r="B6" s="21">
        <v>5940.009</v>
      </c>
      <c r="C6" s="21">
        <v>3053.8139999999999</v>
      </c>
      <c r="D6" s="21">
        <v>1521.769</v>
      </c>
      <c r="E6" s="21">
        <v>-753.85500000000002</v>
      </c>
      <c r="F6" s="21">
        <v>-163.494</v>
      </c>
      <c r="G6" s="21">
        <v>7002.4350000000004</v>
      </c>
      <c r="H6" s="21">
        <v>2915.7339999999999</v>
      </c>
      <c r="I6" s="21">
        <v>15631.942999999999</v>
      </c>
      <c r="J6" s="21">
        <v>14176.947</v>
      </c>
      <c r="K6" s="111">
        <v>-5927.8410000000003</v>
      </c>
      <c r="L6" s="111">
        <v>-2382.2800000000002</v>
      </c>
    </row>
    <row r="8" spans="1:14">
      <c r="C8" s="3"/>
      <c r="D8" s="3"/>
      <c r="E8" s="3"/>
      <c r="F8" s="3"/>
      <c r="G8" s="3"/>
      <c r="H8" s="3"/>
      <c r="I8" s="3"/>
      <c r="J8" s="3"/>
      <c r="K8" s="3"/>
      <c r="L8" s="3"/>
    </row>
    <row r="10" spans="1:14" ht="15">
      <c r="A10" s="1" t="s">
        <v>55</v>
      </c>
      <c r="B10" s="20" t="s">
        <v>1</v>
      </c>
      <c r="C10" s="20" t="s">
        <v>2</v>
      </c>
      <c r="D10" s="20" t="s">
        <v>3</v>
      </c>
      <c r="E10" s="20" t="s">
        <v>4</v>
      </c>
      <c r="F10" s="20" t="s">
        <v>10</v>
      </c>
      <c r="G10" s="20" t="s">
        <v>5</v>
      </c>
      <c r="H10" s="20" t="s">
        <v>11</v>
      </c>
      <c r="I10" s="20" t="s">
        <v>82</v>
      </c>
      <c r="J10" s="20" t="s">
        <v>83</v>
      </c>
      <c r="K10" s="95" t="s">
        <v>77</v>
      </c>
      <c r="L10" s="95" t="s">
        <v>123</v>
      </c>
    </row>
    <row r="11" spans="1:14">
      <c r="A11" s="19" t="s">
        <v>68</v>
      </c>
      <c r="B11" s="21">
        <v>-77.721999999999994</v>
      </c>
      <c r="C11" s="21">
        <v>-324.96999999999997</v>
      </c>
      <c r="D11" s="21">
        <v>1001.975</v>
      </c>
      <c r="E11" s="21">
        <v>-326.51400000000001</v>
      </c>
      <c r="F11" s="21">
        <v>-131.74600000000001</v>
      </c>
      <c r="G11" s="21">
        <v>-1388.288</v>
      </c>
      <c r="H11" s="21">
        <v>-1100.77</v>
      </c>
      <c r="I11" s="21">
        <v>1420.4839999999999</v>
      </c>
      <c r="J11" s="21">
        <v>-1014.7220000000001</v>
      </c>
      <c r="K11" s="111">
        <v>2702.0730000000003</v>
      </c>
      <c r="L11" s="111">
        <v>1814.739</v>
      </c>
    </row>
    <row r="12" spans="1:14">
      <c r="A12" s="19" t="s">
        <v>96</v>
      </c>
      <c r="B12" s="21">
        <v>1324.704</v>
      </c>
      <c r="C12" s="21">
        <v>2809.46</v>
      </c>
      <c r="D12" s="21">
        <v>2455.3960000000002</v>
      </c>
      <c r="E12" s="21">
        <v>732.97199999999998</v>
      </c>
      <c r="F12" s="21">
        <v>-799.77499999999998</v>
      </c>
      <c r="G12" s="21">
        <v>1467.105</v>
      </c>
      <c r="H12" s="21">
        <v>406.96100000000001</v>
      </c>
      <c r="I12" s="21">
        <v>637.39300000000003</v>
      </c>
      <c r="J12" s="21">
        <v>-2225.9780000000001</v>
      </c>
      <c r="K12" s="111">
        <v>459.51499999999999</v>
      </c>
      <c r="L12" s="111">
        <v>2579.7950000000001</v>
      </c>
    </row>
    <row r="13" spans="1:14">
      <c r="A13" s="19" t="s">
        <v>69</v>
      </c>
      <c r="B13" s="21">
        <v>512.81899999999996</v>
      </c>
      <c r="C13" s="21">
        <v>3098.5699999999997</v>
      </c>
      <c r="D13" s="21">
        <v>924.58500000000004</v>
      </c>
      <c r="E13" s="21">
        <v>1020.1669999999999</v>
      </c>
      <c r="F13" s="21">
        <v>3068.0210000000002</v>
      </c>
      <c r="G13" s="21">
        <v>1690.694</v>
      </c>
      <c r="H13" s="21">
        <v>1255.252</v>
      </c>
      <c r="I13" s="21">
        <v>-2920.7459999999996</v>
      </c>
      <c r="J13" s="21">
        <v>-2311.8960000000002</v>
      </c>
      <c r="K13" s="111">
        <v>286.27999999999997</v>
      </c>
      <c r="L13" s="111">
        <v>2923.558</v>
      </c>
    </row>
    <row r="14" spans="1:14">
      <c r="A14" s="19" t="s">
        <v>26</v>
      </c>
      <c r="B14" s="21">
        <v>1625.5370000000007</v>
      </c>
      <c r="C14" s="21">
        <v>1674.7020000000002</v>
      </c>
      <c r="D14" s="21">
        <v>3922.1839999999984</v>
      </c>
      <c r="E14" s="21">
        <v>941.86600000000021</v>
      </c>
      <c r="F14" s="21">
        <v>2359.4629999999993</v>
      </c>
      <c r="G14" s="21">
        <v>-1590.328</v>
      </c>
      <c r="H14" s="21">
        <v>2962.1169999999997</v>
      </c>
      <c r="I14" s="21">
        <v>388.98799999999983</v>
      </c>
      <c r="J14" s="21">
        <v>6884.8379999999997</v>
      </c>
      <c r="K14" s="111">
        <v>772.14300000000026</v>
      </c>
      <c r="L14" s="111">
        <v>5158.29</v>
      </c>
    </row>
    <row r="15" spans="1:14" ht="28.5">
      <c r="A15" s="83" t="s">
        <v>98</v>
      </c>
      <c r="B15" s="21">
        <v>3385.3380000000002</v>
      </c>
      <c r="C15" s="21">
        <v>7257.7619999999997</v>
      </c>
      <c r="D15" s="21">
        <v>8304.14</v>
      </c>
      <c r="E15" s="21">
        <v>2368.491</v>
      </c>
      <c r="F15" s="21">
        <v>4495.9629999999997</v>
      </c>
      <c r="G15" s="21">
        <v>179.18299999999999</v>
      </c>
      <c r="H15" s="21">
        <v>3523.56</v>
      </c>
      <c r="I15" s="21">
        <v>-473.88099999999997</v>
      </c>
      <c r="J15" s="21">
        <v>1332.242</v>
      </c>
      <c r="K15" s="111">
        <v>4220.0110000000004</v>
      </c>
      <c r="L15" s="111">
        <v>12476.382</v>
      </c>
    </row>
    <row r="18" spans="1:12">
      <c r="A18" s="84" t="s">
        <v>111</v>
      </c>
      <c r="L18" s="3"/>
    </row>
    <row r="19" spans="1:12">
      <c r="L19" s="3"/>
    </row>
    <row r="20" spans="1:12">
      <c r="L20" s="3"/>
    </row>
    <row r="21" spans="1:12">
      <c r="L21" s="3"/>
    </row>
    <row r="29" spans="1:12">
      <c r="B29" s="3"/>
      <c r="C29" s="3"/>
      <c r="D29" s="3"/>
      <c r="E29" s="3"/>
      <c r="F29" s="3"/>
      <c r="G29" s="3"/>
      <c r="H29" s="3"/>
      <c r="I29" s="3"/>
      <c r="J29" s="3"/>
      <c r="K29" s="3"/>
      <c r="L29" s="3"/>
    </row>
    <row r="30" spans="1:12">
      <c r="B30" s="3"/>
      <c r="C30" s="3"/>
      <c r="D30" s="3"/>
      <c r="E30" s="3"/>
      <c r="F30" s="3"/>
      <c r="G30" s="3"/>
      <c r="H30" s="3"/>
      <c r="I30" s="3"/>
      <c r="J30" s="3"/>
      <c r="K30" s="3"/>
      <c r="L30" s="3"/>
    </row>
    <row r="31" spans="1:12">
      <c r="B31" s="3"/>
      <c r="C31" s="3"/>
      <c r="D31" s="3"/>
      <c r="E31" s="3"/>
      <c r="F31" s="3"/>
      <c r="G31" s="3"/>
      <c r="H31" s="3"/>
      <c r="I31" s="3"/>
      <c r="J31" s="3"/>
      <c r="K31" s="3"/>
      <c r="L31" s="3"/>
    </row>
    <row r="32" spans="1:12">
      <c r="B32" s="3"/>
      <c r="C32" s="3"/>
      <c r="D32" s="3"/>
      <c r="E32" s="3"/>
      <c r="F32" s="3"/>
      <c r="G32" s="3"/>
      <c r="H32" s="3"/>
      <c r="I32" s="3"/>
      <c r="J32" s="3"/>
      <c r="K32" s="3"/>
      <c r="L32" s="3"/>
    </row>
    <row r="33" spans="2:12">
      <c r="B33" s="3"/>
      <c r="C33" s="3"/>
      <c r="D33" s="3"/>
      <c r="E33" s="3"/>
      <c r="F33" s="3"/>
      <c r="G33" s="3"/>
      <c r="H33" s="3"/>
      <c r="I33" s="3"/>
      <c r="J33" s="3"/>
      <c r="K33" s="3"/>
      <c r="L33" s="3"/>
    </row>
  </sheetData>
  <pageMargins left="0.7" right="0.7" top="0.75" bottom="0.75" header="0.3" footer="0.3"/>
  <pageSetup orientation="portrait"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rightToLeft="1" zoomScale="160" zoomScaleNormal="160" workbookViewId="0">
      <selection activeCell="A16" sqref="A16"/>
    </sheetView>
  </sheetViews>
  <sheetFormatPr defaultColWidth="9" defaultRowHeight="14.25"/>
  <cols>
    <col min="1" max="1" width="9" style="1" customWidth="1"/>
    <col min="2" max="16384" width="9" style="1"/>
  </cols>
  <sheetData>
    <row r="1" spans="1:11" ht="15">
      <c r="A1" s="16" t="s">
        <v>153</v>
      </c>
      <c r="K1" s="16"/>
    </row>
    <row r="2" spans="1:11">
      <c r="A2" s="14" t="s">
        <v>89</v>
      </c>
      <c r="K2" s="14"/>
    </row>
    <row r="16" spans="1:11">
      <c r="A16" s="9" t="s">
        <v>75</v>
      </c>
    </row>
    <row r="17" spans="1:9">
      <c r="A17" s="84"/>
    </row>
    <row r="31" spans="1:9" ht="15">
      <c r="I31" s="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rightToLeft="1" workbookViewId="0">
      <selection activeCell="B2" sqref="B2"/>
    </sheetView>
  </sheetViews>
  <sheetFormatPr defaultColWidth="9.140625" defaultRowHeight="14.25"/>
  <cols>
    <col min="1" max="1" width="30.7109375" style="1" bestFit="1" customWidth="1"/>
    <col min="2" max="2" width="12.5703125" style="1" bestFit="1" customWidth="1"/>
    <col min="3" max="3" width="9.140625" style="1"/>
    <col min="4" max="4" width="19.7109375" style="1" customWidth="1"/>
    <col min="5" max="10" width="9.140625" style="1"/>
    <col min="11" max="11" width="30" style="1" bestFit="1" customWidth="1"/>
    <col min="12" max="16384" width="9.140625" style="1"/>
  </cols>
  <sheetData>
    <row r="1" spans="1:4" ht="15">
      <c r="A1" t="s">
        <v>84</v>
      </c>
      <c r="B1" s="95" t="s">
        <v>123</v>
      </c>
    </row>
    <row r="2" spans="1:4" ht="15">
      <c r="A2" s="11" t="s">
        <v>71</v>
      </c>
      <c r="B2" s="105">
        <v>470</v>
      </c>
      <c r="C2" s="3"/>
      <c r="D2" s="186"/>
    </row>
    <row r="3" spans="1:4">
      <c r="A3" s="11" t="s">
        <v>72</v>
      </c>
      <c r="B3" s="105">
        <v>5738</v>
      </c>
    </row>
    <row r="4" spans="1:4">
      <c r="A4" s="11" t="s">
        <v>73</v>
      </c>
      <c r="B4" s="105">
        <v>-1006</v>
      </c>
    </row>
    <row r="5" spans="1:4">
      <c r="A5" s="97" t="s">
        <v>57</v>
      </c>
      <c r="B5" s="110">
        <v>4364</v>
      </c>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30" zoomScaleNormal="130" workbookViewId="0">
      <selection activeCell="A16" sqref="A16"/>
    </sheetView>
  </sheetViews>
  <sheetFormatPr defaultColWidth="9" defaultRowHeight="14.25"/>
  <cols>
    <col min="1" max="16384" width="9" style="1"/>
  </cols>
  <sheetData>
    <row r="1" spans="1:1" ht="15">
      <c r="A1" s="16" t="s">
        <v>152</v>
      </c>
    </row>
    <row r="2" spans="1:1">
      <c r="A2" s="14" t="s">
        <v>132</v>
      </c>
    </row>
    <row r="16" spans="1:1">
      <c r="A16" s="17" t="s">
        <v>70</v>
      </c>
    </row>
    <row r="31" spans="9:9" ht="15">
      <c r="I31" s="16"/>
    </row>
  </sheetData>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rightToLeft="1" workbookViewId="0">
      <selection activeCell="E22" sqref="E22"/>
    </sheetView>
  </sheetViews>
  <sheetFormatPr defaultColWidth="9.140625" defaultRowHeight="14.25"/>
  <cols>
    <col min="1" max="1" width="19.42578125" style="1" bestFit="1" customWidth="1"/>
    <col min="2" max="3" width="9.85546875" style="1" bestFit="1" customWidth="1"/>
    <col min="4" max="16384" width="9.140625" style="1"/>
  </cols>
  <sheetData>
    <row r="1" spans="1:4" ht="29.25">
      <c r="A1" s="113" t="s">
        <v>27</v>
      </c>
      <c r="B1" s="107" t="s">
        <v>123</v>
      </c>
    </row>
    <row r="2" spans="1:4" ht="15">
      <c r="A2" s="112" t="s">
        <v>31</v>
      </c>
      <c r="B2" s="96">
        <v>5004.1099999999997</v>
      </c>
      <c r="D2" s="186"/>
    </row>
    <row r="3" spans="1:4">
      <c r="A3" s="112" t="s">
        <v>28</v>
      </c>
      <c r="B3" s="96">
        <v>1412.777</v>
      </c>
    </row>
    <row r="4" spans="1:4">
      <c r="A4" s="112" t="s">
        <v>30</v>
      </c>
      <c r="B4" s="96">
        <v>-4128</v>
      </c>
    </row>
    <row r="5" spans="1:4">
      <c r="A5" s="112" t="s">
        <v>29</v>
      </c>
      <c r="B5" s="96">
        <v>7085.0050000000001</v>
      </c>
    </row>
    <row r="7" spans="1:4">
      <c r="A7" s="84"/>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workbookViewId="0">
      <selection activeCell="A15" sqref="A15"/>
    </sheetView>
  </sheetViews>
  <sheetFormatPr defaultColWidth="9" defaultRowHeight="14.25"/>
  <cols>
    <col min="1" max="16384" width="9" style="1"/>
  </cols>
  <sheetData>
    <row r="1" spans="1:1" ht="15">
      <c r="A1" s="16" t="s">
        <v>151</v>
      </c>
    </row>
    <row r="2" spans="1:1">
      <c r="A2" s="14" t="s">
        <v>133</v>
      </c>
    </row>
    <row r="15" spans="1:1">
      <c r="A15" s="9" t="s">
        <v>74</v>
      </c>
    </row>
    <row r="16" spans="1:1">
      <c r="A16" s="84"/>
    </row>
    <row r="31" spans="9:9" ht="15">
      <c r="I31" s="16"/>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
  <sheetViews>
    <sheetView rightToLeft="1" workbookViewId="0">
      <selection activeCell="G30" sqref="G30"/>
    </sheetView>
  </sheetViews>
  <sheetFormatPr defaultColWidth="9.140625" defaultRowHeight="14.25"/>
  <cols>
    <col min="1" max="1" width="22.85546875" style="1" bestFit="1" customWidth="1"/>
    <col min="2" max="4" width="9.140625" style="1"/>
    <col min="5" max="5" width="9" style="1" customWidth="1"/>
    <col min="6" max="16384" width="9.140625" style="1"/>
  </cols>
  <sheetData>
    <row r="1" spans="1:12" ht="15">
      <c r="A1" s="86" t="s">
        <v>21</v>
      </c>
      <c r="B1" s="106" t="s">
        <v>1</v>
      </c>
      <c r="C1" s="106" t="s">
        <v>2</v>
      </c>
      <c r="D1" s="106" t="s">
        <v>3</v>
      </c>
      <c r="E1" s="106" t="s">
        <v>4</v>
      </c>
      <c r="F1" s="106" t="s">
        <v>10</v>
      </c>
      <c r="G1" s="106" t="s">
        <v>5</v>
      </c>
      <c r="H1" s="106" t="s">
        <v>11</v>
      </c>
      <c r="I1" s="106" t="s">
        <v>82</v>
      </c>
      <c r="J1" s="106" t="s">
        <v>83</v>
      </c>
      <c r="K1" s="106" t="s">
        <v>77</v>
      </c>
      <c r="L1" s="106" t="s">
        <v>123</v>
      </c>
    </row>
    <row r="2" spans="1:12" ht="15">
      <c r="A2" s="102" t="s">
        <v>104</v>
      </c>
      <c r="B2" s="7">
        <v>3858.2930000000001</v>
      </c>
      <c r="C2" s="7">
        <v>4525.5030000000006</v>
      </c>
      <c r="D2" s="7">
        <v>10968.5</v>
      </c>
      <c r="E2" s="7">
        <v>14578.51</v>
      </c>
      <c r="F2" s="7">
        <v>7624.3349999999991</v>
      </c>
      <c r="G2" s="104">
        <v>6086.5969999999998</v>
      </c>
      <c r="H2" s="104">
        <v>8689.607</v>
      </c>
      <c r="I2" s="104">
        <v>4578.8490000000002</v>
      </c>
      <c r="J2" s="104">
        <v>10369.197</v>
      </c>
      <c r="K2" s="104">
        <v>10246.246999999999</v>
      </c>
      <c r="L2" s="104">
        <v>9969.5049999999992</v>
      </c>
    </row>
    <row r="3" spans="1:12">
      <c r="A3" s="103" t="s">
        <v>103</v>
      </c>
      <c r="B3" s="8">
        <v>1557.5320000000002</v>
      </c>
      <c r="C3" s="8">
        <v>1414.164</v>
      </c>
      <c r="D3" s="8">
        <v>980.28800000000024</v>
      </c>
      <c r="E3" s="8">
        <v>10083.695</v>
      </c>
      <c r="F3" s="8">
        <v>731.44800000000009</v>
      </c>
      <c r="G3" s="105">
        <v>1691.9779999999998</v>
      </c>
      <c r="H3" s="105">
        <v>1366.7099999999998</v>
      </c>
      <c r="I3" s="105">
        <v>198.32400000000007</v>
      </c>
      <c r="J3" s="105">
        <v>-1301.049</v>
      </c>
      <c r="K3" s="105">
        <v>-851.471</v>
      </c>
      <c r="L3" s="105">
        <v>365</v>
      </c>
    </row>
    <row r="4" spans="1:12">
      <c r="A4" s="108" t="s">
        <v>92</v>
      </c>
      <c r="B4" s="109">
        <v>2706</v>
      </c>
      <c r="C4" s="109">
        <v>3082</v>
      </c>
      <c r="D4" s="109">
        <v>4468</v>
      </c>
      <c r="E4" s="109">
        <v>4419</v>
      </c>
      <c r="F4" s="109">
        <v>4543</v>
      </c>
      <c r="G4" s="110">
        <v>4509</v>
      </c>
      <c r="H4" s="110">
        <v>3517</v>
      </c>
      <c r="I4" s="110">
        <v>2066</v>
      </c>
      <c r="J4" s="110">
        <v>6568</v>
      </c>
      <c r="K4" s="110">
        <v>7154</v>
      </c>
      <c r="L4" s="110">
        <v>6996</v>
      </c>
    </row>
  </sheetData>
  <pageMargins left="0.7" right="0.7" top="0.75" bottom="0.75" header="0.3" footer="0.3"/>
  <pageSetup paperSize="9" orientation="portrait" r:id="rId1"/>
  <legacy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rightToLeft="1" zoomScale="175" zoomScaleNormal="175" workbookViewId="0">
      <selection activeCell="A15" sqref="A15"/>
    </sheetView>
  </sheetViews>
  <sheetFormatPr defaultColWidth="9" defaultRowHeight="14.25"/>
  <cols>
    <col min="1" max="16384" width="9" style="1"/>
  </cols>
  <sheetData>
    <row r="1" spans="1:1" ht="15">
      <c r="A1" s="16" t="s">
        <v>150</v>
      </c>
    </row>
    <row r="2" spans="1:1">
      <c r="A2" s="14" t="s">
        <v>89</v>
      </c>
    </row>
    <row r="15" spans="1:1">
      <c r="A15" s="17" t="s">
        <v>75</v>
      </c>
    </row>
    <row r="31" spans="9:9" ht="15">
      <c r="I31" s="16"/>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rightToLeft="1" workbookViewId="0">
      <selection activeCell="M2" sqref="M2"/>
    </sheetView>
  </sheetViews>
  <sheetFormatPr defaultRowHeight="15"/>
  <cols>
    <col min="1" max="1" width="12" customWidth="1"/>
    <col min="13" max="13" width="11.42578125" bestFit="1" customWidth="1"/>
    <col min="20" max="20" width="11" bestFit="1" customWidth="1"/>
  </cols>
  <sheetData>
    <row r="1" spans="1:21">
      <c r="A1" s="120" t="s">
        <v>84</v>
      </c>
      <c r="B1" s="121" t="s">
        <v>0</v>
      </c>
      <c r="C1" s="121" t="s">
        <v>1</v>
      </c>
      <c r="D1" s="121" t="s">
        <v>2</v>
      </c>
      <c r="E1" s="121" t="s">
        <v>3</v>
      </c>
      <c r="F1" s="121" t="s">
        <v>4</v>
      </c>
      <c r="G1" s="121" t="s">
        <v>10</v>
      </c>
      <c r="H1" s="121" t="s">
        <v>5</v>
      </c>
      <c r="I1" s="121" t="s">
        <v>11</v>
      </c>
      <c r="J1" s="122" t="s">
        <v>82</v>
      </c>
      <c r="K1" s="122" t="s">
        <v>83</v>
      </c>
      <c r="L1" s="107" t="s">
        <v>77</v>
      </c>
      <c r="M1" s="107" t="s">
        <v>123</v>
      </c>
    </row>
    <row r="2" spans="1:21">
      <c r="A2" s="119" t="s">
        <v>95</v>
      </c>
      <c r="B2" s="10">
        <v>2382</v>
      </c>
      <c r="C2" s="10">
        <v>12733</v>
      </c>
      <c r="D2" s="10">
        <v>8776</v>
      </c>
      <c r="E2" s="10">
        <v>8556</v>
      </c>
      <c r="F2" s="10">
        <v>17803</v>
      </c>
      <c r="G2" s="10">
        <v>15779</v>
      </c>
      <c r="H2" s="10">
        <v>19027.845000000001</v>
      </c>
      <c r="I2" s="10">
        <v>21356.983</v>
      </c>
      <c r="J2" s="10">
        <v>40698.873</v>
      </c>
      <c r="K2" s="10">
        <v>58856.885999999999</v>
      </c>
      <c r="L2" s="96">
        <v>24692.565999999999</v>
      </c>
      <c r="M2" s="162">
        <v>14793.041999999999</v>
      </c>
      <c r="O2" s="185"/>
      <c r="P2" s="65"/>
      <c r="T2" s="194"/>
      <c r="U2" s="65"/>
    </row>
    <row r="3" spans="1:21">
      <c r="A3" s="119" t="s">
        <v>13</v>
      </c>
      <c r="B3" s="10">
        <v>-1371.913</v>
      </c>
      <c r="C3" s="10">
        <v>13859.422</v>
      </c>
      <c r="D3" s="10">
        <v>16304.32</v>
      </c>
      <c r="E3" s="10">
        <v>8282.6830000000009</v>
      </c>
      <c r="F3" s="10">
        <v>-24454.331999999999</v>
      </c>
      <c r="G3" s="10">
        <v>-991.149</v>
      </c>
      <c r="H3" s="10">
        <v>1421.4580000000001</v>
      </c>
      <c r="I3" s="10">
        <v>10529.971</v>
      </c>
      <c r="J3" s="10">
        <v>21118.300999999999</v>
      </c>
      <c r="K3" s="10">
        <v>12190.3</v>
      </c>
      <c r="L3" s="96">
        <v>-65317.383999999998</v>
      </c>
      <c r="M3" s="161">
        <v>13423.412</v>
      </c>
      <c r="N3" s="185"/>
      <c r="O3" s="185"/>
      <c r="P3" s="65"/>
    </row>
    <row r="4" spans="1:21">
      <c r="A4" s="119" t="s">
        <v>14</v>
      </c>
      <c r="B4" s="10">
        <v>1054.992</v>
      </c>
      <c r="C4" s="10">
        <v>3401.116</v>
      </c>
      <c r="D4" s="10">
        <v>-6255.2049999999999</v>
      </c>
      <c r="E4" s="10">
        <v>-1150.2829999999999</v>
      </c>
      <c r="F4" s="10">
        <v>75.483000000000004</v>
      </c>
      <c r="G4" s="10">
        <v>5529.2449999999999</v>
      </c>
      <c r="H4" s="10">
        <v>-4768.9970000000003</v>
      </c>
      <c r="I4" s="10">
        <v>3415.4780000000001</v>
      </c>
      <c r="J4" s="10">
        <v>5378.8249999999998</v>
      </c>
      <c r="K4" s="10">
        <v>1888.4390000000001</v>
      </c>
      <c r="L4" s="96">
        <v>-14119.966</v>
      </c>
      <c r="M4" s="161">
        <v>-2049.6590000000001</v>
      </c>
      <c r="N4" s="185"/>
      <c r="O4" s="185"/>
      <c r="P4" s="65"/>
    </row>
    <row r="5" spans="1:21">
      <c r="A5" s="119" t="s">
        <v>25</v>
      </c>
      <c r="B5" s="10">
        <v>-133.48199999999088</v>
      </c>
      <c r="C5" s="10">
        <v>-3912.845000000003</v>
      </c>
      <c r="D5" s="10">
        <v>-268.85099999997328</v>
      </c>
      <c r="E5" s="10">
        <v>-3046.3130000000019</v>
      </c>
      <c r="F5" s="10">
        <v>-3319.3240000000114</v>
      </c>
      <c r="G5" s="10">
        <v>-1079.4650000000056</v>
      </c>
      <c r="H5" s="10">
        <v>-2416.6850000000159</v>
      </c>
      <c r="I5" s="10">
        <v>-4305.728999999963</v>
      </c>
      <c r="J5" s="10">
        <f>J6-J4-J3-J2</f>
        <v>9791.1309999999503</v>
      </c>
      <c r="K5" s="10">
        <f t="shared" ref="K5:L5" si="0">K6-K4-K3-K2</f>
        <v>56716.440999999992</v>
      </c>
      <c r="L5" s="10">
        <f t="shared" si="0"/>
        <v>-13260.964999999953</v>
      </c>
      <c r="M5" s="10">
        <f>M6-M4-M3-M2</f>
        <v>-1127.2739999999922</v>
      </c>
    </row>
    <row r="6" spans="1:21">
      <c r="A6" s="123" t="s">
        <v>15</v>
      </c>
      <c r="B6" s="98">
        <v>1931.5970000000088</v>
      </c>
      <c r="C6" s="98">
        <v>26080.692999999999</v>
      </c>
      <c r="D6" s="98">
        <v>18556.264000000025</v>
      </c>
      <c r="E6" s="98">
        <v>12642.087</v>
      </c>
      <c r="F6" s="98">
        <v>-9895.1730000000098</v>
      </c>
      <c r="G6" s="98">
        <v>19237.630999999994</v>
      </c>
      <c r="H6" s="98">
        <v>13263.620999999985</v>
      </c>
      <c r="I6" s="98">
        <v>30996.703000000038</v>
      </c>
      <c r="J6" s="98">
        <v>76987.129999999946</v>
      </c>
      <c r="K6" s="98">
        <v>129652.06599999999</v>
      </c>
      <c r="L6" s="99">
        <v>-68005.748999999953</v>
      </c>
      <c r="M6" s="163">
        <v>25039.521000000008</v>
      </c>
    </row>
    <row r="8" spans="1:21">
      <c r="A8" s="84"/>
    </row>
    <row r="10" spans="1:21">
      <c r="A10" s="166" t="s">
        <v>84</v>
      </c>
      <c r="B10" s="95" t="s">
        <v>123</v>
      </c>
      <c r="E10" s="67"/>
      <c r="F10" s="67"/>
      <c r="G10" s="67"/>
      <c r="H10" s="67"/>
      <c r="I10" s="67"/>
      <c r="J10" s="67"/>
      <c r="K10" s="67"/>
      <c r="L10" s="67"/>
      <c r="M10" s="67"/>
    </row>
    <row r="11" spans="1:21">
      <c r="A11" s="119" t="s">
        <v>95</v>
      </c>
      <c r="B11" s="195">
        <f>M2/1000</f>
        <v>14.793042</v>
      </c>
    </row>
    <row r="12" spans="1:21">
      <c r="A12" s="119" t="s">
        <v>13</v>
      </c>
      <c r="B12" s="195">
        <f t="shared" ref="B12:B15" si="1">M3/1000</f>
        <v>13.423412000000001</v>
      </c>
    </row>
    <row r="13" spans="1:21">
      <c r="A13" s="119" t="s">
        <v>14</v>
      </c>
      <c r="B13" s="195">
        <f t="shared" si="1"/>
        <v>-2.0496590000000001</v>
      </c>
    </row>
    <row r="14" spans="1:21">
      <c r="A14" s="119" t="s">
        <v>25</v>
      </c>
      <c r="B14" s="195">
        <f t="shared" si="1"/>
        <v>-1.1272739999999921</v>
      </c>
    </row>
    <row r="15" spans="1:21">
      <c r="A15" s="119" t="s">
        <v>15</v>
      </c>
      <c r="B15" s="195">
        <f t="shared" si="1"/>
        <v>25.039521000000008</v>
      </c>
    </row>
    <row r="17" spans="1:1">
      <c r="A17" s="84"/>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rightToLeft="1" zoomScale="160" zoomScaleNormal="160" workbookViewId="0">
      <selection sqref="A1:XFD7"/>
    </sheetView>
  </sheetViews>
  <sheetFormatPr defaultRowHeight="15"/>
  <cols>
    <col min="1" max="1" width="16.140625" bestFit="1" customWidth="1"/>
    <col min="13" max="13" width="11.42578125" bestFit="1" customWidth="1"/>
  </cols>
  <sheetData>
    <row r="1" spans="1:12">
      <c r="B1" s="12" t="s">
        <v>1</v>
      </c>
      <c r="C1" s="12" t="s">
        <v>2</v>
      </c>
      <c r="D1" s="12" t="s">
        <v>3</v>
      </c>
      <c r="E1" s="12" t="s">
        <v>4</v>
      </c>
      <c r="F1" s="12" t="s">
        <v>10</v>
      </c>
      <c r="G1" s="12" t="s">
        <v>5</v>
      </c>
      <c r="H1" s="12" t="s">
        <v>11</v>
      </c>
      <c r="I1" s="12" t="s">
        <v>82</v>
      </c>
      <c r="J1" s="12" t="s">
        <v>83</v>
      </c>
      <c r="K1" s="95" t="s">
        <v>77</v>
      </c>
      <c r="L1" s="95" t="s">
        <v>123</v>
      </c>
    </row>
    <row r="2" spans="1:12">
      <c r="A2" s="11" t="s">
        <v>143</v>
      </c>
      <c r="B2" s="209">
        <v>81789.758000000002</v>
      </c>
      <c r="C2" s="209">
        <v>86101.168000000005</v>
      </c>
      <c r="D2" s="209">
        <v>90574.784</v>
      </c>
      <c r="E2" s="209">
        <v>98446.770999999993</v>
      </c>
      <c r="F2" s="209">
        <v>113011.493</v>
      </c>
      <c r="G2" s="209">
        <v>115279.44899999999</v>
      </c>
      <c r="H2" s="209">
        <v>126014.202</v>
      </c>
      <c r="I2" s="209">
        <v>173297.05300000001</v>
      </c>
      <c r="J2" s="209">
        <v>212992.481</v>
      </c>
      <c r="K2" s="209">
        <v>194217.921</v>
      </c>
      <c r="L2" s="209">
        <v>204693.95300000001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rightToLeft="1" zoomScaleNormal="100" workbookViewId="0">
      <selection activeCell="A15" sqref="A15"/>
    </sheetView>
  </sheetViews>
  <sheetFormatPr defaultRowHeight="15"/>
  <sheetData>
    <row r="1" spans="1:1">
      <c r="A1" s="16" t="s">
        <v>167</v>
      </c>
    </row>
    <row r="2" spans="1:1">
      <c r="A2" s="14" t="s">
        <v>89</v>
      </c>
    </row>
    <row r="15" spans="1:1">
      <c r="A15" s="9" t="s">
        <v>74</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rightToLeft="1" topLeftCell="A4" workbookViewId="0">
      <selection activeCell="B17" sqref="B17"/>
    </sheetView>
  </sheetViews>
  <sheetFormatPr defaultColWidth="9.140625" defaultRowHeight="14.25"/>
  <cols>
    <col min="1" max="1" width="14.85546875" style="1" customWidth="1"/>
    <col min="2" max="2" width="49.7109375" style="1" customWidth="1"/>
    <col min="3" max="3" width="13.5703125" style="1" customWidth="1"/>
    <col min="4" max="4" width="41.140625" style="1" customWidth="1"/>
    <col min="5" max="16384" width="9.140625" style="1"/>
  </cols>
  <sheetData>
    <row r="1" spans="1:8" s="27" customFormat="1" ht="15">
      <c r="A1" s="135" t="s">
        <v>21</v>
      </c>
      <c r="B1" s="136" t="s">
        <v>35</v>
      </c>
      <c r="C1" s="136" t="s">
        <v>36</v>
      </c>
      <c r="D1" s="137" t="s">
        <v>37</v>
      </c>
    </row>
    <row r="2" spans="1:8">
      <c r="A2" s="133">
        <v>2011</v>
      </c>
      <c r="B2" s="28">
        <v>106981.49400000001</v>
      </c>
      <c r="C2" s="28">
        <v>266720</v>
      </c>
      <c r="D2" s="134">
        <v>40.109000000000002</v>
      </c>
    </row>
    <row r="3" spans="1:8">
      <c r="A3" s="133">
        <v>2012</v>
      </c>
      <c r="B3" s="28">
        <v>100468.09</v>
      </c>
      <c r="C3" s="28">
        <v>262141</v>
      </c>
      <c r="D3" s="134">
        <v>38.325000000000003</v>
      </c>
    </row>
    <row r="4" spans="1:8">
      <c r="A4" s="133">
        <v>2013</v>
      </c>
      <c r="B4" s="28">
        <v>99987.782999999996</v>
      </c>
      <c r="C4" s="28">
        <v>297844</v>
      </c>
      <c r="D4" s="134">
        <v>33.57</v>
      </c>
    </row>
    <row r="5" spans="1:8">
      <c r="A5" s="133">
        <v>2014</v>
      </c>
      <c r="B5" s="28">
        <v>94176.047000000006</v>
      </c>
      <c r="C5" s="28">
        <v>314378</v>
      </c>
      <c r="D5" s="134">
        <v>29.956</v>
      </c>
    </row>
    <row r="6" spans="1:8">
      <c r="A6" s="133">
        <v>2015</v>
      </c>
      <c r="B6" s="28">
        <v>85917.133999999991</v>
      </c>
      <c r="C6" s="28">
        <v>303641</v>
      </c>
      <c r="D6" s="134">
        <v>28.295000000000002</v>
      </c>
    </row>
    <row r="7" spans="1:8">
      <c r="A7" s="133">
        <v>2016</v>
      </c>
      <c r="B7" s="28">
        <v>87126.96100000001</v>
      </c>
      <c r="C7" s="28">
        <v>322071</v>
      </c>
      <c r="D7" s="134">
        <v>27.052</v>
      </c>
    </row>
    <row r="8" spans="1:8">
      <c r="A8" s="133">
        <v>2017</v>
      </c>
      <c r="B8" s="28">
        <v>90081.592000000004</v>
      </c>
      <c r="C8" s="28">
        <v>358340.29865268816</v>
      </c>
      <c r="D8" s="134">
        <v>25.138000000000002</v>
      </c>
    </row>
    <row r="9" spans="1:8" ht="15">
      <c r="A9" s="133">
        <v>2018</v>
      </c>
      <c r="B9" s="28">
        <v>94307.213000000003</v>
      </c>
      <c r="C9" s="28">
        <v>376090.15408687422</v>
      </c>
      <c r="D9" s="134">
        <v>25.074999999999999</v>
      </c>
      <c r="H9" s="29"/>
    </row>
    <row r="10" spans="1:8" ht="15">
      <c r="A10" s="133">
        <v>2019</v>
      </c>
      <c r="B10" s="28">
        <v>103200</v>
      </c>
      <c r="C10" s="28">
        <v>402445.840028523</v>
      </c>
      <c r="D10" s="134">
        <v>25.64</v>
      </c>
      <c r="H10" s="29"/>
    </row>
    <row r="11" spans="1:8" ht="15">
      <c r="A11" s="133">
        <v>2020</v>
      </c>
      <c r="B11" s="28">
        <v>130408.182</v>
      </c>
      <c r="C11" s="28">
        <v>412010.78640261339</v>
      </c>
      <c r="D11" s="134">
        <v>31.65164270057878</v>
      </c>
      <c r="H11" s="29"/>
    </row>
    <row r="12" spans="1:8" ht="15">
      <c r="A12" s="133">
        <v>2021</v>
      </c>
      <c r="B12" s="28">
        <v>160326.54999999999</v>
      </c>
      <c r="C12" s="28">
        <v>489600.00242976553</v>
      </c>
      <c r="D12" s="134">
        <v>32.746435703500488</v>
      </c>
      <c r="H12" s="29"/>
    </row>
    <row r="13" spans="1:8" ht="15">
      <c r="A13" s="138">
        <v>2022</v>
      </c>
      <c r="B13" s="139">
        <v>155901.329</v>
      </c>
      <c r="C13" s="139">
        <v>525106.15105097205</v>
      </c>
      <c r="D13" s="140">
        <v>29.689488246894797</v>
      </c>
      <c r="G13" s="178"/>
      <c r="H13" s="29"/>
    </row>
    <row r="14" spans="1:8">
      <c r="A14" s="138">
        <v>2023</v>
      </c>
      <c r="B14" s="173">
        <v>154690.486</v>
      </c>
      <c r="C14" s="173">
        <v>506532.25198744953</v>
      </c>
      <c r="D14" s="174">
        <v>30.539118761549801</v>
      </c>
      <c r="G14" s="178"/>
    </row>
    <row r="15" spans="1:8">
      <c r="B15" s="30"/>
      <c r="C15" s="30"/>
      <c r="D15" s="30"/>
    </row>
    <row r="16" spans="1:8">
      <c r="B16" s="3">
        <f>B14-B13</f>
        <v>-1210.8429999999935</v>
      </c>
      <c r="C16" s="3">
        <f>C14-C13</f>
        <v>-18573.89906352252</v>
      </c>
      <c r="D16" s="30">
        <f>D14-D13</f>
        <v>0.84963051465500428</v>
      </c>
    </row>
    <row r="17" spans="2:3">
      <c r="B17" s="178">
        <f>B16/B13</f>
        <v>-7.7667266069296531E-3</v>
      </c>
      <c r="C17" s="178">
        <f>C16/C13</f>
        <v>-3.5371703466714012E-2</v>
      </c>
    </row>
    <row r="18" spans="2:3">
      <c r="C18" s="178">
        <f>B13/C13</f>
        <v>0.29689488246894796</v>
      </c>
    </row>
    <row r="19" spans="2:3">
      <c r="C19" s="178">
        <f>B14/C14</f>
        <v>0.30539118761549816</v>
      </c>
    </row>
    <row r="21" spans="2:3">
      <c r="C21" s="210">
        <f>C19-C18</f>
        <v>8.4963051465501982E-3</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rightToLeft="1" workbookViewId="0">
      <selection activeCell="A21" sqref="A21"/>
    </sheetView>
  </sheetViews>
  <sheetFormatPr defaultColWidth="9" defaultRowHeight="14.25"/>
  <cols>
    <col min="1" max="16384" width="9" style="1"/>
  </cols>
  <sheetData>
    <row r="1" spans="1:1" ht="15">
      <c r="A1" s="16" t="s">
        <v>149</v>
      </c>
    </row>
    <row r="2" spans="1:1">
      <c r="A2" s="14" t="s">
        <v>89</v>
      </c>
    </row>
    <row r="21" spans="1:1">
      <c r="A21" s="9" t="s">
        <v>75</v>
      </c>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rightToLeft="1" workbookViewId="0">
      <selection activeCell="A34" sqref="A34"/>
    </sheetView>
  </sheetViews>
  <sheetFormatPr defaultColWidth="9.140625" defaultRowHeight="14.25"/>
  <cols>
    <col min="1" max="1" width="14.85546875" style="1" customWidth="1"/>
    <col min="2" max="2" width="39.42578125" style="1" customWidth="1"/>
    <col min="3" max="3" width="27.28515625" style="1" customWidth="1"/>
    <col min="4" max="4" width="27.5703125" style="1" customWidth="1"/>
    <col min="5" max="5" width="13.7109375" style="1" bestFit="1" customWidth="1"/>
    <col min="6" max="6" width="27.5703125" style="1" customWidth="1"/>
    <col min="7" max="16384" width="9.140625" style="1"/>
  </cols>
  <sheetData>
    <row r="1" spans="1:11" ht="15">
      <c r="A1" s="135" t="s">
        <v>21</v>
      </c>
      <c r="B1" s="136" t="s">
        <v>38</v>
      </c>
      <c r="C1" s="136" t="s">
        <v>39</v>
      </c>
      <c r="D1" s="136" t="s">
        <v>40</v>
      </c>
      <c r="E1" s="136" t="s">
        <v>41</v>
      </c>
      <c r="F1" s="137" t="s">
        <v>42</v>
      </c>
    </row>
    <row r="2" spans="1:11">
      <c r="A2" s="133">
        <v>2002</v>
      </c>
      <c r="B2" s="31">
        <v>-20524.013999999996</v>
      </c>
      <c r="C2" s="31">
        <v>101799.59</v>
      </c>
      <c r="D2" s="31">
        <v>81275.576000000001</v>
      </c>
      <c r="E2" s="32">
        <v>121144.26471635756</v>
      </c>
      <c r="F2" s="141">
        <v>-0.16941795839905519</v>
      </c>
    </row>
    <row r="3" spans="1:11">
      <c r="A3" s="133">
        <v>2003</v>
      </c>
      <c r="B3" s="31">
        <v>-24671.262000000002</v>
      </c>
      <c r="C3" s="31">
        <v>117871.647</v>
      </c>
      <c r="D3" s="31">
        <v>93200.384999999995</v>
      </c>
      <c r="E3" s="32">
        <v>127322.59016664009</v>
      </c>
      <c r="F3" s="141">
        <v>-0.19376971492419531</v>
      </c>
      <c r="K3" s="3"/>
    </row>
    <row r="4" spans="1:11">
      <c r="A4" s="133">
        <v>2004</v>
      </c>
      <c r="B4" s="31">
        <v>-20020.738000000012</v>
      </c>
      <c r="C4" s="31">
        <v>130599.78200000001</v>
      </c>
      <c r="D4" s="31">
        <v>110579.04399999999</v>
      </c>
      <c r="E4" s="32">
        <v>135685.44399347922</v>
      </c>
      <c r="F4" s="141">
        <v>-0.14755258494022522</v>
      </c>
      <c r="K4" s="3"/>
    </row>
    <row r="5" spans="1:11">
      <c r="A5" s="133">
        <v>2005</v>
      </c>
      <c r="B5" s="31">
        <v>-19141.928</v>
      </c>
      <c r="C5" s="31">
        <v>146364.16800000001</v>
      </c>
      <c r="D5" s="31">
        <v>127222.24</v>
      </c>
      <c r="E5" s="32">
        <v>142715.7191190474</v>
      </c>
      <c r="F5" s="141">
        <v>-0.13412627647577219</v>
      </c>
      <c r="K5" s="3"/>
    </row>
    <row r="6" spans="1:11">
      <c r="A6" s="133">
        <v>2006</v>
      </c>
      <c r="B6" s="31">
        <v>4941.539999999979</v>
      </c>
      <c r="C6" s="31">
        <v>165205.87100000001</v>
      </c>
      <c r="D6" s="31">
        <v>170147.41099999999</v>
      </c>
      <c r="E6" s="32">
        <v>154256.53515721177</v>
      </c>
      <c r="F6" s="141">
        <v>3.2034558503234688E-2</v>
      </c>
      <c r="K6" s="3"/>
    </row>
    <row r="7" spans="1:11">
      <c r="A7" s="133">
        <v>2007</v>
      </c>
      <c r="B7" s="31">
        <v>4107.2280000000028</v>
      </c>
      <c r="C7" s="31">
        <v>193654.39300000001</v>
      </c>
      <c r="D7" s="31">
        <v>197761.62100000001</v>
      </c>
      <c r="E7" s="32">
        <v>179078.83476164215</v>
      </c>
      <c r="F7" s="141">
        <v>2.2935306707053422E-2</v>
      </c>
      <c r="K7" s="3"/>
    </row>
    <row r="8" spans="1:11">
      <c r="A8" s="133">
        <v>2008</v>
      </c>
      <c r="B8" s="31">
        <v>19653.42200000002</v>
      </c>
      <c r="C8" s="31">
        <v>175077.07199999999</v>
      </c>
      <c r="D8" s="31">
        <v>194730.49400000001</v>
      </c>
      <c r="E8" s="32">
        <v>216815.45776475506</v>
      </c>
      <c r="F8" s="141">
        <v>9.0645852480333758E-2</v>
      </c>
      <c r="K8" s="3"/>
    </row>
    <row r="9" spans="1:11">
      <c r="A9" s="133">
        <v>2009</v>
      </c>
      <c r="B9" s="31">
        <v>14699.296999999991</v>
      </c>
      <c r="C9" s="31">
        <v>212428.6</v>
      </c>
      <c r="D9" s="31">
        <v>227127.897</v>
      </c>
      <c r="E9" s="32">
        <v>208457.85206829387</v>
      </c>
      <c r="F9" s="141">
        <v>7.0514479805655311E-2</v>
      </c>
      <c r="K9" s="3"/>
    </row>
    <row r="10" spans="1:11">
      <c r="A10" s="133">
        <v>2010</v>
      </c>
      <c r="B10" s="31">
        <v>27225</v>
      </c>
      <c r="C10" s="31">
        <v>232266</v>
      </c>
      <c r="D10" s="31">
        <v>259491</v>
      </c>
      <c r="E10" s="32">
        <v>235099.14813297789</v>
      </c>
      <c r="F10" s="141">
        <v>0.11580220607435322</v>
      </c>
      <c r="K10" s="3"/>
    </row>
    <row r="11" spans="1:11">
      <c r="A11" s="133">
        <v>2011</v>
      </c>
      <c r="B11" s="31">
        <v>46145</v>
      </c>
      <c r="C11" s="32">
        <v>220484</v>
      </c>
      <c r="D11" s="31">
        <v>266629</v>
      </c>
      <c r="E11" s="32">
        <v>261172.7920595624</v>
      </c>
      <c r="F11" s="141">
        <v>0.1766837948015515</v>
      </c>
      <c r="K11" s="3"/>
    </row>
    <row r="12" spans="1:11">
      <c r="A12" s="133">
        <v>2012</v>
      </c>
      <c r="B12" s="31">
        <v>55368.915000000008</v>
      </c>
      <c r="C12" s="32">
        <v>222416.09</v>
      </c>
      <c r="D12" s="31">
        <v>277785.005</v>
      </c>
      <c r="E12" s="32">
        <v>258278</v>
      </c>
      <c r="F12" s="141">
        <v>0.21437720208457556</v>
      </c>
      <c r="K12" s="3"/>
    </row>
    <row r="13" spans="1:11">
      <c r="A13" s="133">
        <v>2013</v>
      </c>
      <c r="B13" s="31">
        <v>65347.238000000012</v>
      </c>
      <c r="C13" s="32">
        <v>248496.783</v>
      </c>
      <c r="D13" s="31">
        <v>313844.02100000001</v>
      </c>
      <c r="E13" s="32">
        <v>294277.08875516319</v>
      </c>
      <c r="F13" s="141">
        <v>0.2220602299568368</v>
      </c>
      <c r="K13" s="3"/>
    </row>
    <row r="14" spans="1:11">
      <c r="A14" s="133">
        <v>2014</v>
      </c>
      <c r="B14" s="31">
        <v>67665.622999999963</v>
      </c>
      <c r="C14" s="32">
        <v>267053.04700000002</v>
      </c>
      <c r="D14" s="31">
        <v>334718.67</v>
      </c>
      <c r="E14" s="32">
        <v>310992.56632888649</v>
      </c>
      <c r="F14" s="141">
        <v>0.21757955117306885</v>
      </c>
      <c r="K14" s="3"/>
    </row>
    <row r="15" spans="1:11">
      <c r="A15" s="133">
        <v>2015</v>
      </c>
      <c r="B15" s="31">
        <v>68284.454999999958</v>
      </c>
      <c r="C15" s="32">
        <v>279695.13400000002</v>
      </c>
      <c r="D15" s="31">
        <v>347979.58899999998</v>
      </c>
      <c r="E15" s="32">
        <v>300302.52716740768</v>
      </c>
      <c r="F15" s="141">
        <v>0.2273855489798588</v>
      </c>
      <c r="K15" s="3"/>
    </row>
    <row r="16" spans="1:11">
      <c r="A16" s="133">
        <v>2016</v>
      </c>
      <c r="B16" s="31">
        <v>105525.39999999997</v>
      </c>
      <c r="C16" s="32">
        <v>269799.96100000001</v>
      </c>
      <c r="D16" s="31">
        <v>375325.36099999998</v>
      </c>
      <c r="E16" s="32">
        <v>318992.57716272917</v>
      </c>
      <c r="F16" s="141">
        <v>0.33080832456539516</v>
      </c>
      <c r="K16" s="3"/>
    </row>
    <row r="17" spans="1:11">
      <c r="A17" s="133">
        <v>2017</v>
      </c>
      <c r="B17" s="31">
        <v>144442.72700000001</v>
      </c>
      <c r="C17" s="32">
        <v>289037.592</v>
      </c>
      <c r="D17" s="31">
        <v>433480.31900000002</v>
      </c>
      <c r="E17" s="32">
        <v>358340.29865268816</v>
      </c>
      <c r="F17" s="141">
        <v>0.40308814705765844</v>
      </c>
      <c r="K17" s="3"/>
    </row>
    <row r="18" spans="1:11">
      <c r="A18" s="133">
        <v>2018</v>
      </c>
      <c r="B18" s="31">
        <v>136097.05200000003</v>
      </c>
      <c r="C18" s="32">
        <v>302301.21299999999</v>
      </c>
      <c r="D18" s="31">
        <v>438398.26500000001</v>
      </c>
      <c r="E18" s="32">
        <v>376090.15408687422</v>
      </c>
      <c r="F18" s="141">
        <v>0.36187347773151901</v>
      </c>
      <c r="K18" s="3"/>
    </row>
    <row r="19" spans="1:11">
      <c r="A19" s="133">
        <v>2019</v>
      </c>
      <c r="B19" s="31">
        <v>157511.77299999999</v>
      </c>
      <c r="C19" s="32">
        <v>333297.91600000003</v>
      </c>
      <c r="D19" s="31">
        <v>490809.68900000001</v>
      </c>
      <c r="E19" s="32">
        <v>402445.840028523</v>
      </c>
      <c r="F19" s="142">
        <v>0.39138626203425653</v>
      </c>
      <c r="K19" s="3"/>
    </row>
    <row r="20" spans="1:11">
      <c r="A20" s="133">
        <v>2020</v>
      </c>
      <c r="B20" s="31">
        <v>184780.652</v>
      </c>
      <c r="C20" s="32">
        <v>410285.04599999997</v>
      </c>
      <c r="D20" s="31">
        <v>595065.69799999997</v>
      </c>
      <c r="E20" s="32">
        <v>412010.78640261339</v>
      </c>
      <c r="F20" s="142">
        <f>Table16[[#This Row],[עודף הנכסים על ההתחייבויות - הציר הימני]]/Table16[[#This Row],[תמ"ג]]</f>
        <v>0.44848498655429359</v>
      </c>
      <c r="K20" s="3"/>
    </row>
    <row r="21" spans="1:11">
      <c r="A21" s="133">
        <v>2021</v>
      </c>
      <c r="B21" s="31">
        <v>154461.11200000008</v>
      </c>
      <c r="C21" s="32">
        <v>539937.11199999996</v>
      </c>
      <c r="D21" s="31">
        <v>694398.22400000005</v>
      </c>
      <c r="E21" s="32">
        <v>489600.00242976553</v>
      </c>
      <c r="F21" s="142">
        <f>Table16[[#This Row],[עודף הנכסים על ההתחייבויות - הציר הימני]]/Table16[[#This Row],[תמ"ג]]</f>
        <v>0.31548429581994936</v>
      </c>
      <c r="K21" s="3"/>
    </row>
    <row r="22" spans="1:11">
      <c r="A22" s="138">
        <v>2022</v>
      </c>
      <c r="B22" s="31">
        <v>157802</v>
      </c>
      <c r="C22" s="143">
        <v>471931.36300000001</v>
      </c>
      <c r="D22" s="31">
        <v>629734</v>
      </c>
      <c r="E22" s="143">
        <v>525106.15105097205</v>
      </c>
      <c r="F22" s="142">
        <f>Table16[[#This Row],[עודף הנכסים על ההתחייבויות - הציר הימני]]/Table16[[#This Row],[תמ"ג]]</f>
        <v>0.30051447632858175</v>
      </c>
      <c r="K22" s="3"/>
    </row>
    <row r="23" spans="1:11">
      <c r="A23" s="138">
        <v>2023</v>
      </c>
      <c r="B23" s="31">
        <f>Table16[[#This Row],[סך הנכסים של המשק בחו"ל]]-Table16[[#This Row],[סך התחייבויות המשק לחו"ל]]</f>
        <v>205396.11999999994</v>
      </c>
      <c r="C23" s="175">
        <v>496970.88400000002</v>
      </c>
      <c r="D23" s="31">
        <v>702367.00399999996</v>
      </c>
      <c r="E23" s="175">
        <v>512794.41509081773</v>
      </c>
      <c r="F23" s="142">
        <f>Table16[[#This Row],[עודף הנכסים על ההתחייבויות - הציר הימני]]/Table16[[#This Row],[תמ"ג]]</f>
        <v>0.40054281785347362</v>
      </c>
    </row>
    <row r="24" spans="1:11">
      <c r="B24" s="3"/>
      <c r="C24" s="3"/>
      <c r="D24" s="3"/>
      <c r="E24" s="3"/>
      <c r="F24" s="3"/>
    </row>
    <row r="25" spans="1:11">
      <c r="B25" s="211">
        <f>B23-B22</f>
        <v>47594.119999999937</v>
      </c>
      <c r="C25" s="211">
        <f t="shared" ref="C25:E25" si="0">C23-C22</f>
        <v>25039.521000000008</v>
      </c>
      <c r="D25" s="211">
        <f t="shared" si="0"/>
        <v>72633.003999999957</v>
      </c>
      <c r="E25" s="211">
        <f t="shared" si="0"/>
        <v>-12311.735960154328</v>
      </c>
      <c r="F25" s="211"/>
    </row>
    <row r="26" spans="1:11">
      <c r="B26" s="178">
        <f>B25/B23</f>
        <v>0.23171869069386486</v>
      </c>
      <c r="C26" s="178">
        <f t="shared" ref="C26:E26" si="1">C25/C23</f>
        <v>5.0384281667495048E-2</v>
      </c>
      <c r="D26" s="178">
        <f t="shared" si="1"/>
        <v>0.10341175423440017</v>
      </c>
      <c r="E26" s="178">
        <f t="shared" si="1"/>
        <v>-2.4009106959509058E-2</v>
      </c>
      <c r="F26" s="211"/>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rightToLeft="1" zoomScaleNormal="100" workbookViewId="0">
      <selection activeCell="A15" sqref="A15"/>
    </sheetView>
  </sheetViews>
  <sheetFormatPr defaultColWidth="9" defaultRowHeight="14.25"/>
  <cols>
    <col min="1" max="16384" width="9" style="1"/>
  </cols>
  <sheetData>
    <row r="1" spans="1:1" ht="15">
      <c r="A1" s="16" t="s">
        <v>148</v>
      </c>
    </row>
    <row r="2" spans="1:1">
      <c r="A2" s="14" t="s">
        <v>89</v>
      </c>
    </row>
    <row r="15" spans="1:1">
      <c r="A15" s="9" t="s">
        <v>75</v>
      </c>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rightToLeft="1" workbookViewId="0">
      <selection activeCell="B17" sqref="B17:D17"/>
    </sheetView>
  </sheetViews>
  <sheetFormatPr defaultColWidth="9.140625" defaultRowHeight="14.25"/>
  <cols>
    <col min="1" max="1" width="17" style="1" customWidth="1"/>
    <col min="2" max="2" width="49.7109375" style="1" customWidth="1"/>
    <col min="3" max="3" width="26.42578125" style="1" customWidth="1"/>
    <col min="4" max="4" width="24.42578125" style="1" customWidth="1"/>
    <col min="5" max="16384" width="9.140625" style="1"/>
  </cols>
  <sheetData>
    <row r="1" spans="1:7" ht="15">
      <c r="A1" s="135" t="s">
        <v>85</v>
      </c>
      <c r="B1" s="136" t="s">
        <v>35</v>
      </c>
      <c r="C1" s="136" t="s">
        <v>43</v>
      </c>
      <c r="D1" s="137" t="s">
        <v>44</v>
      </c>
    </row>
    <row r="2" spans="1:7">
      <c r="A2" s="133">
        <v>2011</v>
      </c>
      <c r="B2" s="33">
        <v>106.98149400000001</v>
      </c>
      <c r="C2" s="33">
        <v>171.31769200000002</v>
      </c>
      <c r="D2" s="144">
        <v>64.33619800000001</v>
      </c>
    </row>
    <row r="3" spans="1:7">
      <c r="A3" s="133">
        <v>2012</v>
      </c>
      <c r="B3" s="33">
        <v>100.46808999999999</v>
      </c>
      <c r="C3" s="33">
        <v>170.74170799999999</v>
      </c>
      <c r="D3" s="144">
        <v>70.273617999999999</v>
      </c>
      <c r="E3" s="34"/>
    </row>
    <row r="4" spans="1:7">
      <c r="A4" s="133">
        <v>2013</v>
      </c>
      <c r="B4" s="33">
        <v>99.987782999999993</v>
      </c>
      <c r="C4" s="33">
        <v>184.09257599999998</v>
      </c>
      <c r="D4" s="144">
        <v>84.104792999999987</v>
      </c>
      <c r="E4" s="34"/>
    </row>
    <row r="5" spans="1:7">
      <c r="A5" s="133">
        <v>2014</v>
      </c>
      <c r="B5" s="33">
        <v>94.176047000000011</v>
      </c>
      <c r="C5" s="33">
        <v>197.267156</v>
      </c>
      <c r="D5" s="144">
        <v>103.09110899999999</v>
      </c>
      <c r="E5" s="34"/>
    </row>
    <row r="6" spans="1:7">
      <c r="A6" s="133">
        <v>2015</v>
      </c>
      <c r="B6" s="33">
        <v>85.91713399999999</v>
      </c>
      <c r="C6" s="33">
        <v>208.07714100000004</v>
      </c>
      <c r="D6" s="144">
        <v>122.16000700000005</v>
      </c>
      <c r="E6" s="34"/>
    </row>
    <row r="7" spans="1:7">
      <c r="A7" s="133">
        <v>2016</v>
      </c>
      <c r="B7" s="33">
        <v>87.126961000000009</v>
      </c>
      <c r="C7" s="33">
        <v>221.27643</v>
      </c>
      <c r="D7" s="144">
        <v>134.14946900000001</v>
      </c>
      <c r="E7" s="34"/>
    </row>
    <row r="8" spans="1:7">
      <c r="A8" s="133">
        <v>2017</v>
      </c>
      <c r="B8" s="33">
        <v>90.081592000000001</v>
      </c>
      <c r="C8" s="33">
        <v>254.24520699999999</v>
      </c>
      <c r="D8" s="144">
        <v>164.16361499999999</v>
      </c>
      <c r="E8" s="34"/>
    </row>
    <row r="9" spans="1:7">
      <c r="A9" s="133">
        <v>2018</v>
      </c>
      <c r="B9" s="33">
        <v>94.307213000000004</v>
      </c>
      <c r="C9" s="33">
        <v>250.666639</v>
      </c>
      <c r="D9" s="144">
        <v>156.35942599999998</v>
      </c>
      <c r="E9" s="34"/>
    </row>
    <row r="10" spans="1:7">
      <c r="A10" s="133">
        <v>2019</v>
      </c>
      <c r="B10" s="33">
        <v>103.199916</v>
      </c>
      <c r="C10" s="33">
        <v>273.45677599999999</v>
      </c>
      <c r="D10" s="144">
        <v>170.25685999999999</v>
      </c>
      <c r="E10" s="34"/>
    </row>
    <row r="11" spans="1:7">
      <c r="A11" s="133">
        <v>2020</v>
      </c>
      <c r="B11" s="33">
        <v>130.40818200000001</v>
      </c>
      <c r="C11" s="33">
        <v>334.04505600000005</v>
      </c>
      <c r="D11" s="144">
        <v>203.63687400000003</v>
      </c>
      <c r="E11" s="34"/>
    </row>
    <row r="12" spans="1:7">
      <c r="A12" s="133">
        <v>2021</v>
      </c>
      <c r="B12" s="33">
        <v>160.32655</v>
      </c>
      <c r="C12" s="33">
        <v>385.98269700000003</v>
      </c>
      <c r="D12" s="144">
        <v>225.65614700000003</v>
      </c>
      <c r="E12" s="34"/>
    </row>
    <row r="13" spans="1:7">
      <c r="A13" s="126" t="s">
        <v>77</v>
      </c>
      <c r="B13" s="145">
        <v>155.901329</v>
      </c>
      <c r="C13" s="145">
        <v>365.12833100000006</v>
      </c>
      <c r="D13" s="146">
        <v>209.22700200000006</v>
      </c>
      <c r="E13" s="34"/>
      <c r="G13" s="34"/>
    </row>
    <row r="14" spans="1:7">
      <c r="A14" s="126" t="s">
        <v>123</v>
      </c>
      <c r="B14" s="176">
        <v>154.69048599999999</v>
      </c>
      <c r="C14" s="176">
        <v>396.94801499999994</v>
      </c>
      <c r="D14" s="177">
        <v>242.25752899999995</v>
      </c>
    </row>
    <row r="15" spans="1:7">
      <c r="B15" s="34"/>
      <c r="C15" s="34"/>
      <c r="D15" s="34"/>
    </row>
    <row r="16" spans="1:7">
      <c r="A16" s="9" t="s">
        <v>75</v>
      </c>
      <c r="B16" s="212">
        <f>B14-B13</f>
        <v>-1.2108430000000112</v>
      </c>
      <c r="C16" s="212">
        <f t="shared" ref="C16:D16" si="0">C14-C13</f>
        <v>31.819683999999882</v>
      </c>
      <c r="D16" s="212">
        <f t="shared" si="0"/>
        <v>33.030526999999893</v>
      </c>
    </row>
    <row r="17" spans="1:4">
      <c r="A17" s="84"/>
      <c r="B17" s="178">
        <f>B16/B13</f>
        <v>-7.7667266069297667E-3</v>
      </c>
      <c r="C17" s="178">
        <f t="shared" ref="C17:D17" si="1">C16/C13</f>
        <v>8.7146576418360364E-2</v>
      </c>
      <c r="D17" s="178">
        <f t="shared" si="1"/>
        <v>0.15786933179876986</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rightToLeft="1" workbookViewId="0">
      <selection activeCell="A15" sqref="A15"/>
    </sheetView>
  </sheetViews>
  <sheetFormatPr defaultColWidth="9" defaultRowHeight="14.25"/>
  <cols>
    <col min="1" max="16384" width="9" style="1"/>
  </cols>
  <sheetData>
    <row r="1" spans="1:1" ht="15">
      <c r="A1" s="16" t="s">
        <v>147</v>
      </c>
    </row>
    <row r="2" spans="1:1">
      <c r="A2" s="14" t="s">
        <v>134</v>
      </c>
    </row>
    <row r="15" spans="1:1">
      <c r="A15" s="9" t="s">
        <v>75</v>
      </c>
    </row>
    <row r="16" spans="1:1">
      <c r="A16" s="84"/>
    </row>
  </sheetData>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rightToLeft="1" workbookViewId="0">
      <selection activeCell="F17" sqref="F17"/>
    </sheetView>
  </sheetViews>
  <sheetFormatPr defaultRowHeight="15"/>
  <cols>
    <col min="2" max="11" width="12" bestFit="1" customWidth="1"/>
  </cols>
  <sheetData>
    <row r="1" spans="1:13" ht="29.25">
      <c r="A1" s="135" t="s">
        <v>12</v>
      </c>
      <c r="B1" s="136" t="s">
        <v>2</v>
      </c>
      <c r="C1" s="136" t="s">
        <v>3</v>
      </c>
      <c r="D1" s="136" t="s">
        <v>4</v>
      </c>
      <c r="E1" s="136" t="s">
        <v>10</v>
      </c>
      <c r="F1" s="136" t="s">
        <v>5</v>
      </c>
      <c r="G1" s="136" t="s">
        <v>11</v>
      </c>
      <c r="H1" s="136" t="s">
        <v>82</v>
      </c>
      <c r="I1" s="136" t="s">
        <v>83</v>
      </c>
      <c r="J1" s="136" t="s">
        <v>77</v>
      </c>
      <c r="K1" s="191" t="s">
        <v>123</v>
      </c>
    </row>
    <row r="2" spans="1:13" ht="29.25">
      <c r="A2" s="133" t="s">
        <v>108</v>
      </c>
      <c r="B2" s="81">
        <v>-473148</v>
      </c>
      <c r="C2" s="81">
        <v>774469</v>
      </c>
      <c r="D2" s="81">
        <v>27403</v>
      </c>
      <c r="E2" s="81">
        <v>-1144306</v>
      </c>
      <c r="F2" s="147">
        <v>453199</v>
      </c>
      <c r="G2" s="147">
        <v>-672223</v>
      </c>
      <c r="H2" s="147">
        <v>-26410</v>
      </c>
      <c r="I2" s="147">
        <v>-120819</v>
      </c>
      <c r="J2" s="147">
        <v>868365</v>
      </c>
      <c r="K2" s="147">
        <v>-31409</v>
      </c>
    </row>
    <row r="3" spans="1:13">
      <c r="A3" s="133" t="s">
        <v>99</v>
      </c>
      <c r="B3" s="81">
        <v>1099000</v>
      </c>
      <c r="C3" s="81">
        <v>-67000</v>
      </c>
      <c r="D3" s="81">
        <v>292000</v>
      </c>
      <c r="E3" s="81">
        <v>-288000</v>
      </c>
      <c r="F3" s="147">
        <v>64000</v>
      </c>
      <c r="G3" s="147">
        <v>58000</v>
      </c>
      <c r="H3" s="147">
        <v>45000.000000000226</v>
      </c>
      <c r="I3" s="147">
        <v>3936000</v>
      </c>
      <c r="J3" s="147">
        <v>441000</v>
      </c>
      <c r="K3" s="147">
        <f>K7-K6-K5-K4-K2</f>
        <v>-2469000</v>
      </c>
    </row>
    <row r="4" spans="1:13">
      <c r="A4" s="133" t="s">
        <v>100</v>
      </c>
      <c r="B4" s="81">
        <v>3231321</v>
      </c>
      <c r="C4" s="81">
        <v>-5222202</v>
      </c>
      <c r="D4" s="81">
        <v>2479304</v>
      </c>
      <c r="E4" s="81">
        <v>1989103</v>
      </c>
      <c r="F4" s="147">
        <v>-2077817</v>
      </c>
      <c r="G4" s="147">
        <v>2154148</v>
      </c>
      <c r="H4" s="147">
        <v>-1650211</v>
      </c>
      <c r="I4" s="147">
        <v>1875983</v>
      </c>
      <c r="J4" s="147">
        <v>2177514</v>
      </c>
      <c r="K4" s="147">
        <v>3557995</v>
      </c>
    </row>
    <row r="5" spans="1:13" ht="29.25">
      <c r="A5" s="133" t="s">
        <v>109</v>
      </c>
      <c r="B5" s="81">
        <v>-699055</v>
      </c>
      <c r="C5" s="81">
        <v>1880245</v>
      </c>
      <c r="D5" s="81">
        <v>-408376</v>
      </c>
      <c r="E5" s="81">
        <v>-704457</v>
      </c>
      <c r="F5" s="147">
        <v>-2985384</v>
      </c>
      <c r="G5" s="147">
        <v>-3092326</v>
      </c>
      <c r="H5" s="147">
        <v>-3083821</v>
      </c>
      <c r="I5" s="147">
        <v>42230</v>
      </c>
      <c r="J5" s="147">
        <v>1311017</v>
      </c>
      <c r="K5" s="147">
        <v>1816524</v>
      </c>
      <c r="M5">
        <f>Table1822[[#This Row],[2023]]/K7</f>
        <v>0.36300640873202228</v>
      </c>
    </row>
    <row r="6" spans="1:13">
      <c r="A6" s="133" t="s">
        <v>110</v>
      </c>
      <c r="B6" s="81">
        <v>-1367000</v>
      </c>
      <c r="C6" s="81">
        <v>-1037000</v>
      </c>
      <c r="D6" s="81">
        <v>-1324000</v>
      </c>
      <c r="E6" s="81">
        <v>-1120000</v>
      </c>
      <c r="F6" s="147">
        <v>-1213000</v>
      </c>
      <c r="G6" s="147">
        <v>-1496000</v>
      </c>
      <c r="H6" s="147">
        <v>-1521000</v>
      </c>
      <c r="I6" s="147">
        <v>-1298000</v>
      </c>
      <c r="J6" s="147">
        <v>-2143000</v>
      </c>
      <c r="K6" s="147">
        <v>2130000</v>
      </c>
      <c r="M6">
        <f>Table1822[[#This Row],[2023]]/K7</f>
        <v>0.42565011560497273</v>
      </c>
    </row>
    <row r="7" spans="1:13">
      <c r="A7" s="133" t="s">
        <v>116</v>
      </c>
      <c r="B7" s="81">
        <v>1791118</v>
      </c>
      <c r="C7" s="81">
        <v>-3671488</v>
      </c>
      <c r="D7" s="81">
        <v>1066331</v>
      </c>
      <c r="E7" s="81">
        <v>-1267660</v>
      </c>
      <c r="F7" s="147">
        <v>-5759002</v>
      </c>
      <c r="G7" s="147">
        <v>-3048401</v>
      </c>
      <c r="H7" s="147">
        <v>-6236442</v>
      </c>
      <c r="I7" s="147">
        <v>4435394</v>
      </c>
      <c r="J7" s="147">
        <v>2654896</v>
      </c>
      <c r="K7" s="147">
        <v>5004110</v>
      </c>
    </row>
    <row r="9" spans="1:13">
      <c r="A9" s="9" t="s">
        <v>102</v>
      </c>
      <c r="K9" s="65">
        <f>K4/K7</f>
        <v>0.71101454604315251</v>
      </c>
    </row>
    <row r="10" spans="1:13">
      <c r="A10" s="84" t="s">
        <v>111</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rightToLeft="1" zoomScale="190" zoomScaleNormal="190" workbookViewId="0">
      <selection activeCell="A16" sqref="A16"/>
    </sheetView>
  </sheetViews>
  <sheetFormatPr defaultRowHeight="15"/>
  <sheetData>
    <row r="1" spans="1:1">
      <c r="A1" s="16" t="s">
        <v>146</v>
      </c>
    </row>
    <row r="2" spans="1:1">
      <c r="A2" s="1" t="s">
        <v>130</v>
      </c>
    </row>
    <row r="16" spans="1:1">
      <c r="A16" s="9" t="s">
        <v>102</v>
      </c>
    </row>
    <row r="19" spans="1:1">
      <c r="A19" s="8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rightToLeft="1" zoomScale="145" zoomScaleNormal="145" workbookViewId="0">
      <selection activeCell="B17" sqref="B16:B17"/>
    </sheetView>
  </sheetViews>
  <sheetFormatPr defaultRowHeight="15"/>
  <sheetData>
    <row r="1" spans="1:1">
      <c r="A1" s="16" t="s">
        <v>115</v>
      </c>
    </row>
    <row r="2" spans="1:1">
      <c r="A2" s="14" t="s">
        <v>89</v>
      </c>
    </row>
    <row r="13" spans="1:1">
      <c r="A13" s="9" t="s">
        <v>75</v>
      </c>
    </row>
    <row r="14" spans="1:1">
      <c r="A14" s="84"/>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7"/>
  <sheetViews>
    <sheetView rightToLeft="1" workbookViewId="0">
      <selection activeCell="B17" sqref="B17"/>
    </sheetView>
  </sheetViews>
  <sheetFormatPr defaultRowHeight="15"/>
  <cols>
    <col min="1" max="1" width="12" customWidth="1"/>
    <col min="2" max="5" width="13.28515625" customWidth="1"/>
    <col min="6" max="6" width="16.140625" customWidth="1"/>
    <col min="7" max="7" width="13.28515625" bestFit="1" customWidth="1"/>
    <col min="8" max="8" width="12" bestFit="1" customWidth="1"/>
    <col min="9" max="9" width="11.140625" customWidth="1"/>
    <col min="10" max="10" width="12" bestFit="1" customWidth="1"/>
    <col min="11" max="11" width="11.140625" bestFit="1" customWidth="1"/>
    <col min="12" max="12" width="12" bestFit="1" customWidth="1"/>
    <col min="13" max="13" width="11.140625" bestFit="1" customWidth="1"/>
    <col min="14" max="14" width="7.140625" customWidth="1"/>
    <col min="15" max="15" width="11.140625" customWidth="1"/>
    <col min="16" max="16" width="7.140625" customWidth="1"/>
    <col min="17" max="17" width="11.140625" bestFit="1" customWidth="1"/>
    <col min="18" max="18" width="7.140625" customWidth="1"/>
    <col min="19" max="19" width="11.140625" bestFit="1" customWidth="1"/>
    <col min="20" max="20" width="9.28515625" customWidth="1"/>
    <col min="21" max="21" width="7.140625" customWidth="1"/>
    <col min="22" max="22" width="11.140625" customWidth="1"/>
    <col min="23" max="23" width="11.140625" bestFit="1" customWidth="1"/>
    <col min="24" max="24" width="7.140625" customWidth="1"/>
    <col min="25" max="25" width="11.140625" bestFit="1" customWidth="1"/>
    <col min="26" max="26" width="11.140625" customWidth="1"/>
    <col min="27" max="27" width="7.140625" customWidth="1"/>
    <col min="28" max="29" width="11.140625" bestFit="1" customWidth="1"/>
    <col min="30" max="30" width="7.140625" customWidth="1"/>
    <col min="31" max="32" width="11.140625" bestFit="1" customWidth="1"/>
    <col min="33" max="33" width="9.28515625" customWidth="1"/>
    <col min="34" max="34" width="7.140625" customWidth="1"/>
    <col min="35" max="37" width="11.140625" bestFit="1" customWidth="1"/>
    <col min="38" max="38" width="7.140625" customWidth="1"/>
    <col min="39" max="41" width="11.140625" bestFit="1" customWidth="1"/>
    <col min="42" max="42" width="7.140625" customWidth="1"/>
    <col min="43" max="45" width="11.140625" bestFit="1" customWidth="1"/>
    <col min="46" max="46" width="9.28515625" bestFit="1" customWidth="1"/>
    <col min="245" max="245" width="9.5703125" bestFit="1" customWidth="1"/>
    <col min="246" max="246" width="14.42578125" bestFit="1" customWidth="1"/>
    <col min="247" max="247" width="10.28515625" bestFit="1" customWidth="1"/>
    <col min="248" max="248" width="11" bestFit="1" customWidth="1"/>
    <col min="249" max="249" width="14.42578125" bestFit="1" customWidth="1"/>
    <col min="250" max="250" width="10.28515625" bestFit="1" customWidth="1"/>
    <col min="251" max="251" width="11" bestFit="1" customWidth="1"/>
    <col min="252" max="252" width="17.140625" customWidth="1"/>
    <col min="255" max="262" width="16.140625" customWidth="1"/>
    <col min="263" max="263" width="9.28515625" customWidth="1"/>
    <col min="264" max="264" width="7.140625" customWidth="1"/>
    <col min="265" max="265" width="11.140625" customWidth="1"/>
    <col min="266" max="266" width="7.140625" customWidth="1"/>
    <col min="267" max="267" width="11.140625" bestFit="1" customWidth="1"/>
    <col min="268" max="268" width="7.140625" customWidth="1"/>
    <col min="269" max="269" width="11.140625" bestFit="1" customWidth="1"/>
    <col min="270" max="270" width="7.140625" customWidth="1"/>
    <col min="271" max="271" width="11.140625" customWidth="1"/>
    <col min="272" max="272" width="7.140625" customWidth="1"/>
    <col min="273" max="273" width="11.140625" bestFit="1" customWidth="1"/>
    <col min="274" max="274" width="7.140625" customWidth="1"/>
    <col min="275" max="275" width="11.140625" bestFit="1" customWidth="1"/>
    <col min="276" max="276" width="9.28515625" customWidth="1"/>
    <col min="277" max="277" width="7.140625" customWidth="1"/>
    <col min="278" max="278" width="11.140625" customWidth="1"/>
    <col min="279" max="279" width="11.140625" bestFit="1" customWidth="1"/>
    <col min="280" max="280" width="7.140625" customWidth="1"/>
    <col min="281" max="281" width="11.140625" bestFit="1" customWidth="1"/>
    <col min="282" max="282" width="11.140625" customWidth="1"/>
    <col min="283" max="283" width="7.140625" customWidth="1"/>
    <col min="284" max="285" width="11.140625" bestFit="1" customWidth="1"/>
    <col min="286" max="286" width="7.140625" customWidth="1"/>
    <col min="287" max="288" width="11.140625" bestFit="1" customWidth="1"/>
    <col min="289" max="289" width="9.28515625" customWidth="1"/>
    <col min="290" max="290" width="7.140625" customWidth="1"/>
    <col min="291" max="293" width="11.140625" bestFit="1" customWidth="1"/>
    <col min="294" max="294" width="7.140625" customWidth="1"/>
    <col min="295" max="297" width="11.140625" bestFit="1" customWidth="1"/>
    <col min="298" max="298" width="7.140625" customWidth="1"/>
    <col min="299" max="301" width="11.140625" bestFit="1" customWidth="1"/>
    <col min="302" max="302" width="9.28515625" bestFit="1" customWidth="1"/>
    <col min="501" max="501" width="9.5703125" bestFit="1" customWidth="1"/>
    <col min="502" max="502" width="14.42578125" bestFit="1" customWidth="1"/>
    <col min="503" max="503" width="10.28515625" bestFit="1" customWidth="1"/>
    <col min="504" max="504" width="11" bestFit="1" customWidth="1"/>
    <col min="505" max="505" width="14.42578125" bestFit="1" customWidth="1"/>
    <col min="506" max="506" width="10.28515625" bestFit="1" customWidth="1"/>
    <col min="507" max="507" width="11" bestFit="1" customWidth="1"/>
    <col min="508" max="508" width="17.140625" customWidth="1"/>
    <col min="511" max="518" width="16.140625" customWidth="1"/>
    <col min="519" max="519" width="9.28515625" customWidth="1"/>
    <col min="520" max="520" width="7.140625" customWidth="1"/>
    <col min="521" max="521" width="11.140625" customWidth="1"/>
    <col min="522" max="522" width="7.140625" customWidth="1"/>
    <col min="523" max="523" width="11.140625" bestFit="1" customWidth="1"/>
    <col min="524" max="524" width="7.140625" customWidth="1"/>
    <col min="525" max="525" width="11.140625" bestFit="1" customWidth="1"/>
    <col min="526" max="526" width="7.140625" customWidth="1"/>
    <col min="527" max="527" width="11.140625" customWidth="1"/>
    <col min="528" max="528" width="7.140625" customWidth="1"/>
    <col min="529" max="529" width="11.140625" bestFit="1" customWidth="1"/>
    <col min="530" max="530" width="7.140625" customWidth="1"/>
    <col min="531" max="531" width="11.140625" bestFit="1" customWidth="1"/>
    <col min="532" max="532" width="9.28515625" customWidth="1"/>
    <col min="533" max="533" width="7.140625" customWidth="1"/>
    <col min="534" max="534" width="11.140625" customWidth="1"/>
    <col min="535" max="535" width="11.140625" bestFit="1" customWidth="1"/>
    <col min="536" max="536" width="7.140625" customWidth="1"/>
    <col min="537" max="537" width="11.140625" bestFit="1" customWidth="1"/>
    <col min="538" max="538" width="11.140625" customWidth="1"/>
    <col min="539" max="539" width="7.140625" customWidth="1"/>
    <col min="540" max="541" width="11.140625" bestFit="1" customWidth="1"/>
    <col min="542" max="542" width="7.140625" customWidth="1"/>
    <col min="543" max="544" width="11.140625" bestFit="1" customWidth="1"/>
    <col min="545" max="545" width="9.28515625" customWidth="1"/>
    <col min="546" max="546" width="7.140625" customWidth="1"/>
    <col min="547" max="549" width="11.140625" bestFit="1" customWidth="1"/>
    <col min="550" max="550" width="7.140625" customWidth="1"/>
    <col min="551" max="553" width="11.140625" bestFit="1" customWidth="1"/>
    <col min="554" max="554" width="7.140625" customWidth="1"/>
    <col min="555" max="557" width="11.140625" bestFit="1" customWidth="1"/>
    <col min="558" max="558" width="9.28515625" bestFit="1" customWidth="1"/>
    <col min="757" max="757" width="9.5703125" bestFit="1" customWidth="1"/>
    <col min="758" max="758" width="14.42578125" bestFit="1" customWidth="1"/>
    <col min="759" max="759" width="10.28515625" bestFit="1" customWidth="1"/>
    <col min="760" max="760" width="11" bestFit="1" customWidth="1"/>
    <col min="761" max="761" width="14.42578125" bestFit="1" customWidth="1"/>
    <col min="762" max="762" width="10.28515625" bestFit="1" customWidth="1"/>
    <col min="763" max="763" width="11" bestFit="1" customWidth="1"/>
    <col min="764" max="764" width="17.140625" customWidth="1"/>
    <col min="767" max="774" width="16.140625" customWidth="1"/>
    <col min="775" max="775" width="9.28515625" customWidth="1"/>
    <col min="776" max="776" width="7.140625" customWidth="1"/>
    <col min="777" max="777" width="11.140625" customWidth="1"/>
    <col min="778" max="778" width="7.140625" customWidth="1"/>
    <col min="779" max="779" width="11.140625" bestFit="1" customWidth="1"/>
    <col min="780" max="780" width="7.140625" customWidth="1"/>
    <col min="781" max="781" width="11.140625" bestFit="1" customWidth="1"/>
    <col min="782" max="782" width="7.140625" customWidth="1"/>
    <col min="783" max="783" width="11.140625" customWidth="1"/>
    <col min="784" max="784" width="7.140625" customWidth="1"/>
    <col min="785" max="785" width="11.140625" bestFit="1" customWidth="1"/>
    <col min="786" max="786" width="7.140625" customWidth="1"/>
    <col min="787" max="787" width="11.140625" bestFit="1" customWidth="1"/>
    <col min="788" max="788" width="9.28515625" customWidth="1"/>
    <col min="789" max="789" width="7.140625" customWidth="1"/>
    <col min="790" max="790" width="11.140625" customWidth="1"/>
    <col min="791" max="791" width="11.140625" bestFit="1" customWidth="1"/>
    <col min="792" max="792" width="7.140625" customWidth="1"/>
    <col min="793" max="793" width="11.140625" bestFit="1" customWidth="1"/>
    <col min="794" max="794" width="11.140625" customWidth="1"/>
    <col min="795" max="795" width="7.140625" customWidth="1"/>
    <col min="796" max="797" width="11.140625" bestFit="1" customWidth="1"/>
    <col min="798" max="798" width="7.140625" customWidth="1"/>
    <col min="799" max="800" width="11.140625" bestFit="1" customWidth="1"/>
    <col min="801" max="801" width="9.28515625" customWidth="1"/>
    <col min="802" max="802" width="7.140625" customWidth="1"/>
    <col min="803" max="805" width="11.140625" bestFit="1" customWidth="1"/>
    <col min="806" max="806" width="7.140625" customWidth="1"/>
    <col min="807" max="809" width="11.140625" bestFit="1" customWidth="1"/>
    <col min="810" max="810" width="7.140625" customWidth="1"/>
    <col min="811" max="813" width="11.140625" bestFit="1" customWidth="1"/>
    <col min="814" max="814" width="9.28515625" bestFit="1" customWidth="1"/>
    <col min="1013" max="1013" width="9.5703125" bestFit="1" customWidth="1"/>
    <col min="1014" max="1014" width="14.42578125" bestFit="1" customWidth="1"/>
    <col min="1015" max="1015" width="10.28515625" bestFit="1" customWidth="1"/>
    <col min="1016" max="1016" width="11" bestFit="1" customWidth="1"/>
    <col min="1017" max="1017" width="14.42578125" bestFit="1" customWidth="1"/>
    <col min="1018" max="1018" width="10.28515625" bestFit="1" customWidth="1"/>
    <col min="1019" max="1019" width="11" bestFit="1" customWidth="1"/>
    <col min="1020" max="1020" width="17.140625" customWidth="1"/>
    <col min="1023" max="1030" width="16.140625" customWidth="1"/>
    <col min="1031" max="1031" width="9.28515625" customWidth="1"/>
    <col min="1032" max="1032" width="7.140625" customWidth="1"/>
    <col min="1033" max="1033" width="11.140625" customWidth="1"/>
    <col min="1034" max="1034" width="7.140625" customWidth="1"/>
    <col min="1035" max="1035" width="11.140625" bestFit="1" customWidth="1"/>
    <col min="1036" max="1036" width="7.140625" customWidth="1"/>
    <col min="1037" max="1037" width="11.140625" bestFit="1" customWidth="1"/>
    <col min="1038" max="1038" width="7.140625" customWidth="1"/>
    <col min="1039" max="1039" width="11.140625" customWidth="1"/>
    <col min="1040" max="1040" width="7.140625" customWidth="1"/>
    <col min="1041" max="1041" width="11.140625" bestFit="1" customWidth="1"/>
    <col min="1042" max="1042" width="7.140625" customWidth="1"/>
    <col min="1043" max="1043" width="11.140625" bestFit="1" customWidth="1"/>
    <col min="1044" max="1044" width="9.28515625" customWidth="1"/>
    <col min="1045" max="1045" width="7.140625" customWidth="1"/>
    <col min="1046" max="1046" width="11.140625" customWidth="1"/>
    <col min="1047" max="1047" width="11.140625" bestFit="1" customWidth="1"/>
    <col min="1048" max="1048" width="7.140625" customWidth="1"/>
    <col min="1049" max="1049" width="11.140625" bestFit="1" customWidth="1"/>
    <col min="1050" max="1050" width="11.140625" customWidth="1"/>
    <col min="1051" max="1051" width="7.140625" customWidth="1"/>
    <col min="1052" max="1053" width="11.140625" bestFit="1" customWidth="1"/>
    <col min="1054" max="1054" width="7.140625" customWidth="1"/>
    <col min="1055" max="1056" width="11.140625" bestFit="1" customWidth="1"/>
    <col min="1057" max="1057" width="9.28515625" customWidth="1"/>
    <col min="1058" max="1058" width="7.140625" customWidth="1"/>
    <col min="1059" max="1061" width="11.140625" bestFit="1" customWidth="1"/>
    <col min="1062" max="1062" width="7.140625" customWidth="1"/>
    <col min="1063" max="1065" width="11.140625" bestFit="1" customWidth="1"/>
    <col min="1066" max="1066" width="7.140625" customWidth="1"/>
    <col min="1067" max="1069" width="11.140625" bestFit="1" customWidth="1"/>
    <col min="1070" max="1070" width="9.28515625" bestFit="1" customWidth="1"/>
    <col min="1269" max="1269" width="9.5703125" bestFit="1" customWidth="1"/>
    <col min="1270" max="1270" width="14.42578125" bestFit="1" customWidth="1"/>
    <col min="1271" max="1271" width="10.28515625" bestFit="1" customWidth="1"/>
    <col min="1272" max="1272" width="11" bestFit="1" customWidth="1"/>
    <col min="1273" max="1273" width="14.42578125" bestFit="1" customWidth="1"/>
    <col min="1274" max="1274" width="10.28515625" bestFit="1" customWidth="1"/>
    <col min="1275" max="1275" width="11" bestFit="1" customWidth="1"/>
    <col min="1276" max="1276" width="17.140625" customWidth="1"/>
    <col min="1279" max="1286" width="16.140625" customWidth="1"/>
    <col min="1287" max="1287" width="9.28515625" customWidth="1"/>
    <col min="1288" max="1288" width="7.140625" customWidth="1"/>
    <col min="1289" max="1289" width="11.140625" customWidth="1"/>
    <col min="1290" max="1290" width="7.140625" customWidth="1"/>
    <col min="1291" max="1291" width="11.140625" bestFit="1" customWidth="1"/>
    <col min="1292" max="1292" width="7.140625" customWidth="1"/>
    <col min="1293" max="1293" width="11.140625" bestFit="1" customWidth="1"/>
    <col min="1294" max="1294" width="7.140625" customWidth="1"/>
    <col min="1295" max="1295" width="11.140625" customWidth="1"/>
    <col min="1296" max="1296" width="7.140625" customWidth="1"/>
    <col min="1297" max="1297" width="11.140625" bestFit="1" customWidth="1"/>
    <col min="1298" max="1298" width="7.140625" customWidth="1"/>
    <col min="1299" max="1299" width="11.140625" bestFit="1" customWidth="1"/>
    <col min="1300" max="1300" width="9.28515625" customWidth="1"/>
    <col min="1301" max="1301" width="7.140625" customWidth="1"/>
    <col min="1302" max="1302" width="11.140625" customWidth="1"/>
    <col min="1303" max="1303" width="11.140625" bestFit="1" customWidth="1"/>
    <col min="1304" max="1304" width="7.140625" customWidth="1"/>
    <col min="1305" max="1305" width="11.140625" bestFit="1" customWidth="1"/>
    <col min="1306" max="1306" width="11.140625" customWidth="1"/>
    <col min="1307" max="1307" width="7.140625" customWidth="1"/>
    <col min="1308" max="1309" width="11.140625" bestFit="1" customWidth="1"/>
    <col min="1310" max="1310" width="7.140625" customWidth="1"/>
    <col min="1311" max="1312" width="11.140625" bestFit="1" customWidth="1"/>
    <col min="1313" max="1313" width="9.28515625" customWidth="1"/>
    <col min="1314" max="1314" width="7.140625" customWidth="1"/>
    <col min="1315" max="1317" width="11.140625" bestFit="1" customWidth="1"/>
    <col min="1318" max="1318" width="7.140625" customWidth="1"/>
    <col min="1319" max="1321" width="11.140625" bestFit="1" customWidth="1"/>
    <col min="1322" max="1322" width="7.140625" customWidth="1"/>
    <col min="1323" max="1325" width="11.140625" bestFit="1" customWidth="1"/>
    <col min="1326" max="1326" width="9.28515625" bestFit="1" customWidth="1"/>
    <col min="1525" max="1525" width="9.5703125" bestFit="1" customWidth="1"/>
    <col min="1526" max="1526" width="14.42578125" bestFit="1" customWidth="1"/>
    <col min="1527" max="1527" width="10.28515625" bestFit="1" customWidth="1"/>
    <col min="1528" max="1528" width="11" bestFit="1" customWidth="1"/>
    <col min="1529" max="1529" width="14.42578125" bestFit="1" customWidth="1"/>
    <col min="1530" max="1530" width="10.28515625" bestFit="1" customWidth="1"/>
    <col min="1531" max="1531" width="11" bestFit="1" customWidth="1"/>
    <col min="1532" max="1532" width="17.140625" customWidth="1"/>
    <col min="1535" max="1542" width="16.140625" customWidth="1"/>
    <col min="1543" max="1543" width="9.28515625" customWidth="1"/>
    <col min="1544" max="1544" width="7.140625" customWidth="1"/>
    <col min="1545" max="1545" width="11.140625" customWidth="1"/>
    <col min="1546" max="1546" width="7.140625" customWidth="1"/>
    <col min="1547" max="1547" width="11.140625" bestFit="1" customWidth="1"/>
    <col min="1548" max="1548" width="7.140625" customWidth="1"/>
    <col min="1549" max="1549" width="11.140625" bestFit="1" customWidth="1"/>
    <col min="1550" max="1550" width="7.140625" customWidth="1"/>
    <col min="1551" max="1551" width="11.140625" customWidth="1"/>
    <col min="1552" max="1552" width="7.140625" customWidth="1"/>
    <col min="1553" max="1553" width="11.140625" bestFit="1" customWidth="1"/>
    <col min="1554" max="1554" width="7.140625" customWidth="1"/>
    <col min="1555" max="1555" width="11.140625" bestFit="1" customWidth="1"/>
    <col min="1556" max="1556" width="9.28515625" customWidth="1"/>
    <col min="1557" max="1557" width="7.140625" customWidth="1"/>
    <col min="1558" max="1558" width="11.140625" customWidth="1"/>
    <col min="1559" max="1559" width="11.140625" bestFit="1" customWidth="1"/>
    <col min="1560" max="1560" width="7.140625" customWidth="1"/>
    <col min="1561" max="1561" width="11.140625" bestFit="1" customWidth="1"/>
    <col min="1562" max="1562" width="11.140625" customWidth="1"/>
    <col min="1563" max="1563" width="7.140625" customWidth="1"/>
    <col min="1564" max="1565" width="11.140625" bestFit="1" customWidth="1"/>
    <col min="1566" max="1566" width="7.140625" customWidth="1"/>
    <col min="1567" max="1568" width="11.140625" bestFit="1" customWidth="1"/>
    <col min="1569" max="1569" width="9.28515625" customWidth="1"/>
    <col min="1570" max="1570" width="7.140625" customWidth="1"/>
    <col min="1571" max="1573" width="11.140625" bestFit="1" customWidth="1"/>
    <col min="1574" max="1574" width="7.140625" customWidth="1"/>
    <col min="1575" max="1577" width="11.140625" bestFit="1" customWidth="1"/>
    <col min="1578" max="1578" width="7.140625" customWidth="1"/>
    <col min="1579" max="1581" width="11.140625" bestFit="1" customWidth="1"/>
    <col min="1582" max="1582" width="9.28515625" bestFit="1" customWidth="1"/>
    <col min="1781" max="1781" width="9.5703125" bestFit="1" customWidth="1"/>
    <col min="1782" max="1782" width="14.42578125" bestFit="1" customWidth="1"/>
    <col min="1783" max="1783" width="10.28515625" bestFit="1" customWidth="1"/>
    <col min="1784" max="1784" width="11" bestFit="1" customWidth="1"/>
    <col min="1785" max="1785" width="14.42578125" bestFit="1" customWidth="1"/>
    <col min="1786" max="1786" width="10.28515625" bestFit="1" customWidth="1"/>
    <col min="1787" max="1787" width="11" bestFit="1" customWidth="1"/>
    <col min="1788" max="1788" width="17.140625" customWidth="1"/>
    <col min="1791" max="1798" width="16.140625" customWidth="1"/>
    <col min="1799" max="1799" width="9.28515625" customWidth="1"/>
    <col min="1800" max="1800" width="7.140625" customWidth="1"/>
    <col min="1801" max="1801" width="11.140625" customWidth="1"/>
    <col min="1802" max="1802" width="7.140625" customWidth="1"/>
    <col min="1803" max="1803" width="11.140625" bestFit="1" customWidth="1"/>
    <col min="1804" max="1804" width="7.140625" customWidth="1"/>
    <col min="1805" max="1805" width="11.140625" bestFit="1" customWidth="1"/>
    <col min="1806" max="1806" width="7.140625" customWidth="1"/>
    <col min="1807" max="1807" width="11.140625" customWidth="1"/>
    <col min="1808" max="1808" width="7.140625" customWidth="1"/>
    <col min="1809" max="1809" width="11.140625" bestFit="1" customWidth="1"/>
    <col min="1810" max="1810" width="7.140625" customWidth="1"/>
    <col min="1811" max="1811" width="11.140625" bestFit="1" customWidth="1"/>
    <col min="1812" max="1812" width="9.28515625" customWidth="1"/>
    <col min="1813" max="1813" width="7.140625" customWidth="1"/>
    <col min="1814" max="1814" width="11.140625" customWidth="1"/>
    <col min="1815" max="1815" width="11.140625" bestFit="1" customWidth="1"/>
    <col min="1816" max="1816" width="7.140625" customWidth="1"/>
    <col min="1817" max="1817" width="11.140625" bestFit="1" customWidth="1"/>
    <col min="1818" max="1818" width="11.140625" customWidth="1"/>
    <col min="1819" max="1819" width="7.140625" customWidth="1"/>
    <col min="1820" max="1821" width="11.140625" bestFit="1" customWidth="1"/>
    <col min="1822" max="1822" width="7.140625" customWidth="1"/>
    <col min="1823" max="1824" width="11.140625" bestFit="1" customWidth="1"/>
    <col min="1825" max="1825" width="9.28515625" customWidth="1"/>
    <col min="1826" max="1826" width="7.140625" customWidth="1"/>
    <col min="1827" max="1829" width="11.140625" bestFit="1" customWidth="1"/>
    <col min="1830" max="1830" width="7.140625" customWidth="1"/>
    <col min="1831" max="1833" width="11.140625" bestFit="1" customWidth="1"/>
    <col min="1834" max="1834" width="7.140625" customWidth="1"/>
    <col min="1835" max="1837" width="11.140625" bestFit="1" customWidth="1"/>
    <col min="1838" max="1838" width="9.28515625" bestFit="1" customWidth="1"/>
    <col min="2037" max="2037" width="9.5703125" bestFit="1" customWidth="1"/>
    <col min="2038" max="2038" width="14.42578125" bestFit="1" customWidth="1"/>
    <col min="2039" max="2039" width="10.28515625" bestFit="1" customWidth="1"/>
    <col min="2040" max="2040" width="11" bestFit="1" customWidth="1"/>
    <col min="2041" max="2041" width="14.42578125" bestFit="1" customWidth="1"/>
    <col min="2042" max="2042" width="10.28515625" bestFit="1" customWidth="1"/>
    <col min="2043" max="2043" width="11" bestFit="1" customWidth="1"/>
    <col min="2044" max="2044" width="17.140625" customWidth="1"/>
    <col min="2047" max="2054" width="16.140625" customWidth="1"/>
    <col min="2055" max="2055" width="9.28515625" customWidth="1"/>
    <col min="2056" max="2056" width="7.140625" customWidth="1"/>
    <col min="2057" max="2057" width="11.140625" customWidth="1"/>
    <col min="2058" max="2058" width="7.140625" customWidth="1"/>
    <col min="2059" max="2059" width="11.140625" bestFit="1" customWidth="1"/>
    <col min="2060" max="2060" width="7.140625" customWidth="1"/>
    <col min="2061" max="2061" width="11.140625" bestFit="1" customWidth="1"/>
    <col min="2062" max="2062" width="7.140625" customWidth="1"/>
    <col min="2063" max="2063" width="11.140625" customWidth="1"/>
    <col min="2064" max="2064" width="7.140625" customWidth="1"/>
    <col min="2065" max="2065" width="11.140625" bestFit="1" customWidth="1"/>
    <col min="2066" max="2066" width="7.140625" customWidth="1"/>
    <col min="2067" max="2067" width="11.140625" bestFit="1" customWidth="1"/>
    <col min="2068" max="2068" width="9.28515625" customWidth="1"/>
    <col min="2069" max="2069" width="7.140625" customWidth="1"/>
    <col min="2070" max="2070" width="11.140625" customWidth="1"/>
    <col min="2071" max="2071" width="11.140625" bestFit="1" customWidth="1"/>
    <col min="2072" max="2072" width="7.140625" customWidth="1"/>
    <col min="2073" max="2073" width="11.140625" bestFit="1" customWidth="1"/>
    <col min="2074" max="2074" width="11.140625" customWidth="1"/>
    <col min="2075" max="2075" width="7.140625" customWidth="1"/>
    <col min="2076" max="2077" width="11.140625" bestFit="1" customWidth="1"/>
    <col min="2078" max="2078" width="7.140625" customWidth="1"/>
    <col min="2079" max="2080" width="11.140625" bestFit="1" customWidth="1"/>
    <col min="2081" max="2081" width="9.28515625" customWidth="1"/>
    <col min="2082" max="2082" width="7.140625" customWidth="1"/>
    <col min="2083" max="2085" width="11.140625" bestFit="1" customWidth="1"/>
    <col min="2086" max="2086" width="7.140625" customWidth="1"/>
    <col min="2087" max="2089" width="11.140625" bestFit="1" customWidth="1"/>
    <col min="2090" max="2090" width="7.140625" customWidth="1"/>
    <col min="2091" max="2093" width="11.140625" bestFit="1" customWidth="1"/>
    <col min="2094" max="2094" width="9.28515625" bestFit="1" customWidth="1"/>
    <col min="2293" max="2293" width="9.5703125" bestFit="1" customWidth="1"/>
    <col min="2294" max="2294" width="14.42578125" bestFit="1" customWidth="1"/>
    <col min="2295" max="2295" width="10.28515625" bestFit="1" customWidth="1"/>
    <col min="2296" max="2296" width="11" bestFit="1" customWidth="1"/>
    <col min="2297" max="2297" width="14.42578125" bestFit="1" customWidth="1"/>
    <col min="2298" max="2298" width="10.28515625" bestFit="1" customWidth="1"/>
    <col min="2299" max="2299" width="11" bestFit="1" customWidth="1"/>
    <col min="2300" max="2300" width="17.140625" customWidth="1"/>
    <col min="2303" max="2310" width="16.140625" customWidth="1"/>
    <col min="2311" max="2311" width="9.28515625" customWidth="1"/>
    <col min="2312" max="2312" width="7.140625" customWidth="1"/>
    <col min="2313" max="2313" width="11.140625" customWidth="1"/>
    <col min="2314" max="2314" width="7.140625" customWidth="1"/>
    <col min="2315" max="2315" width="11.140625" bestFit="1" customWidth="1"/>
    <col min="2316" max="2316" width="7.140625" customWidth="1"/>
    <col min="2317" max="2317" width="11.140625" bestFit="1" customWidth="1"/>
    <col min="2318" max="2318" width="7.140625" customWidth="1"/>
    <col min="2319" max="2319" width="11.140625" customWidth="1"/>
    <col min="2320" max="2320" width="7.140625" customWidth="1"/>
    <col min="2321" max="2321" width="11.140625" bestFit="1" customWidth="1"/>
    <col min="2322" max="2322" width="7.140625" customWidth="1"/>
    <col min="2323" max="2323" width="11.140625" bestFit="1" customWidth="1"/>
    <col min="2324" max="2324" width="9.28515625" customWidth="1"/>
    <col min="2325" max="2325" width="7.140625" customWidth="1"/>
    <col min="2326" max="2326" width="11.140625" customWidth="1"/>
    <col min="2327" max="2327" width="11.140625" bestFit="1" customWidth="1"/>
    <col min="2328" max="2328" width="7.140625" customWidth="1"/>
    <col min="2329" max="2329" width="11.140625" bestFit="1" customWidth="1"/>
    <col min="2330" max="2330" width="11.140625" customWidth="1"/>
    <col min="2331" max="2331" width="7.140625" customWidth="1"/>
    <col min="2332" max="2333" width="11.140625" bestFit="1" customWidth="1"/>
    <col min="2334" max="2334" width="7.140625" customWidth="1"/>
    <col min="2335" max="2336" width="11.140625" bestFit="1" customWidth="1"/>
    <col min="2337" max="2337" width="9.28515625" customWidth="1"/>
    <col min="2338" max="2338" width="7.140625" customWidth="1"/>
    <col min="2339" max="2341" width="11.140625" bestFit="1" customWidth="1"/>
    <col min="2342" max="2342" width="7.140625" customWidth="1"/>
    <col min="2343" max="2345" width="11.140625" bestFit="1" customWidth="1"/>
    <col min="2346" max="2346" width="7.140625" customWidth="1"/>
    <col min="2347" max="2349" width="11.140625" bestFit="1" customWidth="1"/>
    <col min="2350" max="2350" width="9.28515625" bestFit="1" customWidth="1"/>
    <col min="2549" max="2549" width="9.5703125" bestFit="1" customWidth="1"/>
    <col min="2550" max="2550" width="14.42578125" bestFit="1" customWidth="1"/>
    <col min="2551" max="2551" width="10.28515625" bestFit="1" customWidth="1"/>
    <col min="2552" max="2552" width="11" bestFit="1" customWidth="1"/>
    <col min="2553" max="2553" width="14.42578125" bestFit="1" customWidth="1"/>
    <col min="2554" max="2554" width="10.28515625" bestFit="1" customWidth="1"/>
    <col min="2555" max="2555" width="11" bestFit="1" customWidth="1"/>
    <col min="2556" max="2556" width="17.140625" customWidth="1"/>
    <col min="2559" max="2566" width="16.140625" customWidth="1"/>
    <col min="2567" max="2567" width="9.28515625" customWidth="1"/>
    <col min="2568" max="2568" width="7.140625" customWidth="1"/>
    <col min="2569" max="2569" width="11.140625" customWidth="1"/>
    <col min="2570" max="2570" width="7.140625" customWidth="1"/>
    <col min="2571" max="2571" width="11.140625" bestFit="1" customWidth="1"/>
    <col min="2572" max="2572" width="7.140625" customWidth="1"/>
    <col min="2573" max="2573" width="11.140625" bestFit="1" customWidth="1"/>
    <col min="2574" max="2574" width="7.140625" customWidth="1"/>
    <col min="2575" max="2575" width="11.140625" customWidth="1"/>
    <col min="2576" max="2576" width="7.140625" customWidth="1"/>
    <col min="2577" max="2577" width="11.140625" bestFit="1" customWidth="1"/>
    <col min="2578" max="2578" width="7.140625" customWidth="1"/>
    <col min="2579" max="2579" width="11.140625" bestFit="1" customWidth="1"/>
    <col min="2580" max="2580" width="9.28515625" customWidth="1"/>
    <col min="2581" max="2581" width="7.140625" customWidth="1"/>
    <col min="2582" max="2582" width="11.140625" customWidth="1"/>
    <col min="2583" max="2583" width="11.140625" bestFit="1" customWidth="1"/>
    <col min="2584" max="2584" width="7.140625" customWidth="1"/>
    <col min="2585" max="2585" width="11.140625" bestFit="1" customWidth="1"/>
    <col min="2586" max="2586" width="11.140625" customWidth="1"/>
    <col min="2587" max="2587" width="7.140625" customWidth="1"/>
    <col min="2588" max="2589" width="11.140625" bestFit="1" customWidth="1"/>
    <col min="2590" max="2590" width="7.140625" customWidth="1"/>
    <col min="2591" max="2592" width="11.140625" bestFit="1" customWidth="1"/>
    <col min="2593" max="2593" width="9.28515625" customWidth="1"/>
    <col min="2594" max="2594" width="7.140625" customWidth="1"/>
    <col min="2595" max="2597" width="11.140625" bestFit="1" customWidth="1"/>
    <col min="2598" max="2598" width="7.140625" customWidth="1"/>
    <col min="2599" max="2601" width="11.140625" bestFit="1" customWidth="1"/>
    <col min="2602" max="2602" width="7.140625" customWidth="1"/>
    <col min="2603" max="2605" width="11.140625" bestFit="1" customWidth="1"/>
    <col min="2606" max="2606" width="9.28515625" bestFit="1" customWidth="1"/>
    <col min="2805" max="2805" width="9.5703125" bestFit="1" customWidth="1"/>
    <col min="2806" max="2806" width="14.42578125" bestFit="1" customWidth="1"/>
    <col min="2807" max="2807" width="10.28515625" bestFit="1" customWidth="1"/>
    <col min="2808" max="2808" width="11" bestFit="1" customWidth="1"/>
    <col min="2809" max="2809" width="14.42578125" bestFit="1" customWidth="1"/>
    <col min="2810" max="2810" width="10.28515625" bestFit="1" customWidth="1"/>
    <col min="2811" max="2811" width="11" bestFit="1" customWidth="1"/>
    <col min="2812" max="2812" width="17.140625" customWidth="1"/>
    <col min="2815" max="2822" width="16.140625" customWidth="1"/>
    <col min="2823" max="2823" width="9.28515625" customWidth="1"/>
    <col min="2824" max="2824" width="7.140625" customWidth="1"/>
    <col min="2825" max="2825" width="11.140625" customWidth="1"/>
    <col min="2826" max="2826" width="7.140625" customWidth="1"/>
    <col min="2827" max="2827" width="11.140625" bestFit="1" customWidth="1"/>
    <col min="2828" max="2828" width="7.140625" customWidth="1"/>
    <col min="2829" max="2829" width="11.140625" bestFit="1" customWidth="1"/>
    <col min="2830" max="2830" width="7.140625" customWidth="1"/>
    <col min="2831" max="2831" width="11.140625" customWidth="1"/>
    <col min="2832" max="2832" width="7.140625" customWidth="1"/>
    <col min="2833" max="2833" width="11.140625" bestFit="1" customWidth="1"/>
    <col min="2834" max="2834" width="7.140625" customWidth="1"/>
    <col min="2835" max="2835" width="11.140625" bestFit="1" customWidth="1"/>
    <col min="2836" max="2836" width="9.28515625" customWidth="1"/>
    <col min="2837" max="2837" width="7.140625" customWidth="1"/>
    <col min="2838" max="2838" width="11.140625" customWidth="1"/>
    <col min="2839" max="2839" width="11.140625" bestFit="1" customWidth="1"/>
    <col min="2840" max="2840" width="7.140625" customWidth="1"/>
    <col min="2841" max="2841" width="11.140625" bestFit="1" customWidth="1"/>
    <col min="2842" max="2842" width="11.140625" customWidth="1"/>
    <col min="2843" max="2843" width="7.140625" customWidth="1"/>
    <col min="2844" max="2845" width="11.140625" bestFit="1" customWidth="1"/>
    <col min="2846" max="2846" width="7.140625" customWidth="1"/>
    <col min="2847" max="2848" width="11.140625" bestFit="1" customWidth="1"/>
    <col min="2849" max="2849" width="9.28515625" customWidth="1"/>
    <col min="2850" max="2850" width="7.140625" customWidth="1"/>
    <col min="2851" max="2853" width="11.140625" bestFit="1" customWidth="1"/>
    <col min="2854" max="2854" width="7.140625" customWidth="1"/>
    <col min="2855" max="2857" width="11.140625" bestFit="1" customWidth="1"/>
    <col min="2858" max="2858" width="7.140625" customWidth="1"/>
    <col min="2859" max="2861" width="11.140625" bestFit="1" customWidth="1"/>
    <col min="2862" max="2862" width="9.28515625" bestFit="1" customWidth="1"/>
    <col min="3061" max="3061" width="9.5703125" bestFit="1" customWidth="1"/>
    <col min="3062" max="3062" width="14.42578125" bestFit="1" customWidth="1"/>
    <col min="3063" max="3063" width="10.28515625" bestFit="1" customWidth="1"/>
    <col min="3064" max="3064" width="11" bestFit="1" customWidth="1"/>
    <col min="3065" max="3065" width="14.42578125" bestFit="1" customWidth="1"/>
    <col min="3066" max="3066" width="10.28515625" bestFit="1" customWidth="1"/>
    <col min="3067" max="3067" width="11" bestFit="1" customWidth="1"/>
    <col min="3068" max="3068" width="17.140625" customWidth="1"/>
    <col min="3071" max="3078" width="16.140625" customWidth="1"/>
    <col min="3079" max="3079" width="9.28515625" customWidth="1"/>
    <col min="3080" max="3080" width="7.140625" customWidth="1"/>
    <col min="3081" max="3081" width="11.140625" customWidth="1"/>
    <col min="3082" max="3082" width="7.140625" customWidth="1"/>
    <col min="3083" max="3083" width="11.140625" bestFit="1" customWidth="1"/>
    <col min="3084" max="3084" width="7.140625" customWidth="1"/>
    <col min="3085" max="3085" width="11.140625" bestFit="1" customWidth="1"/>
    <col min="3086" max="3086" width="7.140625" customWidth="1"/>
    <col min="3087" max="3087" width="11.140625" customWidth="1"/>
    <col min="3088" max="3088" width="7.140625" customWidth="1"/>
    <col min="3089" max="3089" width="11.140625" bestFit="1" customWidth="1"/>
    <col min="3090" max="3090" width="7.140625" customWidth="1"/>
    <col min="3091" max="3091" width="11.140625" bestFit="1" customWidth="1"/>
    <col min="3092" max="3092" width="9.28515625" customWidth="1"/>
    <col min="3093" max="3093" width="7.140625" customWidth="1"/>
    <col min="3094" max="3094" width="11.140625" customWidth="1"/>
    <col min="3095" max="3095" width="11.140625" bestFit="1" customWidth="1"/>
    <col min="3096" max="3096" width="7.140625" customWidth="1"/>
    <col min="3097" max="3097" width="11.140625" bestFit="1" customWidth="1"/>
    <col min="3098" max="3098" width="11.140625" customWidth="1"/>
    <col min="3099" max="3099" width="7.140625" customWidth="1"/>
    <col min="3100" max="3101" width="11.140625" bestFit="1" customWidth="1"/>
    <col min="3102" max="3102" width="7.140625" customWidth="1"/>
    <col min="3103" max="3104" width="11.140625" bestFit="1" customWidth="1"/>
    <col min="3105" max="3105" width="9.28515625" customWidth="1"/>
    <col min="3106" max="3106" width="7.140625" customWidth="1"/>
    <col min="3107" max="3109" width="11.140625" bestFit="1" customWidth="1"/>
    <col min="3110" max="3110" width="7.140625" customWidth="1"/>
    <col min="3111" max="3113" width="11.140625" bestFit="1" customWidth="1"/>
    <col min="3114" max="3114" width="7.140625" customWidth="1"/>
    <col min="3115" max="3117" width="11.140625" bestFit="1" customWidth="1"/>
    <col min="3118" max="3118" width="9.28515625" bestFit="1" customWidth="1"/>
    <col min="3317" max="3317" width="9.5703125" bestFit="1" customWidth="1"/>
    <col min="3318" max="3318" width="14.42578125" bestFit="1" customWidth="1"/>
    <col min="3319" max="3319" width="10.28515625" bestFit="1" customWidth="1"/>
    <col min="3320" max="3320" width="11" bestFit="1" customWidth="1"/>
    <col min="3321" max="3321" width="14.42578125" bestFit="1" customWidth="1"/>
    <col min="3322" max="3322" width="10.28515625" bestFit="1" customWidth="1"/>
    <col min="3323" max="3323" width="11" bestFit="1" customWidth="1"/>
    <col min="3324" max="3324" width="17.140625" customWidth="1"/>
    <col min="3327" max="3334" width="16.140625" customWidth="1"/>
    <col min="3335" max="3335" width="9.28515625" customWidth="1"/>
    <col min="3336" max="3336" width="7.140625" customWidth="1"/>
    <col min="3337" max="3337" width="11.140625" customWidth="1"/>
    <col min="3338" max="3338" width="7.140625" customWidth="1"/>
    <col min="3339" max="3339" width="11.140625" bestFit="1" customWidth="1"/>
    <col min="3340" max="3340" width="7.140625" customWidth="1"/>
    <col min="3341" max="3341" width="11.140625" bestFit="1" customWidth="1"/>
    <col min="3342" max="3342" width="7.140625" customWidth="1"/>
    <col min="3343" max="3343" width="11.140625" customWidth="1"/>
    <col min="3344" max="3344" width="7.140625" customWidth="1"/>
    <col min="3345" max="3345" width="11.140625" bestFit="1" customWidth="1"/>
    <col min="3346" max="3346" width="7.140625" customWidth="1"/>
    <col min="3347" max="3347" width="11.140625" bestFit="1" customWidth="1"/>
    <col min="3348" max="3348" width="9.28515625" customWidth="1"/>
    <col min="3349" max="3349" width="7.140625" customWidth="1"/>
    <col min="3350" max="3350" width="11.140625" customWidth="1"/>
    <col min="3351" max="3351" width="11.140625" bestFit="1" customWidth="1"/>
    <col min="3352" max="3352" width="7.140625" customWidth="1"/>
    <col min="3353" max="3353" width="11.140625" bestFit="1" customWidth="1"/>
    <col min="3354" max="3354" width="11.140625" customWidth="1"/>
    <col min="3355" max="3355" width="7.140625" customWidth="1"/>
    <col min="3356" max="3357" width="11.140625" bestFit="1" customWidth="1"/>
    <col min="3358" max="3358" width="7.140625" customWidth="1"/>
    <col min="3359" max="3360" width="11.140625" bestFit="1" customWidth="1"/>
    <col min="3361" max="3361" width="9.28515625" customWidth="1"/>
    <col min="3362" max="3362" width="7.140625" customWidth="1"/>
    <col min="3363" max="3365" width="11.140625" bestFit="1" customWidth="1"/>
    <col min="3366" max="3366" width="7.140625" customWidth="1"/>
    <col min="3367" max="3369" width="11.140625" bestFit="1" customWidth="1"/>
    <col min="3370" max="3370" width="7.140625" customWidth="1"/>
    <col min="3371" max="3373" width="11.140625" bestFit="1" customWidth="1"/>
    <col min="3374" max="3374" width="9.28515625" bestFit="1" customWidth="1"/>
    <col min="3573" max="3573" width="9.5703125" bestFit="1" customWidth="1"/>
    <col min="3574" max="3574" width="14.42578125" bestFit="1" customWidth="1"/>
    <col min="3575" max="3575" width="10.28515625" bestFit="1" customWidth="1"/>
    <col min="3576" max="3576" width="11" bestFit="1" customWidth="1"/>
    <col min="3577" max="3577" width="14.42578125" bestFit="1" customWidth="1"/>
    <col min="3578" max="3578" width="10.28515625" bestFit="1" customWidth="1"/>
    <col min="3579" max="3579" width="11" bestFit="1" customWidth="1"/>
    <col min="3580" max="3580" width="17.140625" customWidth="1"/>
    <col min="3583" max="3590" width="16.140625" customWidth="1"/>
    <col min="3591" max="3591" width="9.28515625" customWidth="1"/>
    <col min="3592" max="3592" width="7.140625" customWidth="1"/>
    <col min="3593" max="3593" width="11.140625" customWidth="1"/>
    <col min="3594" max="3594" width="7.140625" customWidth="1"/>
    <col min="3595" max="3595" width="11.140625" bestFit="1" customWidth="1"/>
    <col min="3596" max="3596" width="7.140625" customWidth="1"/>
    <col min="3597" max="3597" width="11.140625" bestFit="1" customWidth="1"/>
    <col min="3598" max="3598" width="7.140625" customWidth="1"/>
    <col min="3599" max="3599" width="11.140625" customWidth="1"/>
    <col min="3600" max="3600" width="7.140625" customWidth="1"/>
    <col min="3601" max="3601" width="11.140625" bestFit="1" customWidth="1"/>
    <col min="3602" max="3602" width="7.140625" customWidth="1"/>
    <col min="3603" max="3603" width="11.140625" bestFit="1" customWidth="1"/>
    <col min="3604" max="3604" width="9.28515625" customWidth="1"/>
    <col min="3605" max="3605" width="7.140625" customWidth="1"/>
    <col min="3606" max="3606" width="11.140625" customWidth="1"/>
    <col min="3607" max="3607" width="11.140625" bestFit="1" customWidth="1"/>
    <col min="3608" max="3608" width="7.140625" customWidth="1"/>
    <col min="3609" max="3609" width="11.140625" bestFit="1" customWidth="1"/>
    <col min="3610" max="3610" width="11.140625" customWidth="1"/>
    <col min="3611" max="3611" width="7.140625" customWidth="1"/>
    <col min="3612" max="3613" width="11.140625" bestFit="1" customWidth="1"/>
    <col min="3614" max="3614" width="7.140625" customWidth="1"/>
    <col min="3615" max="3616" width="11.140625" bestFit="1" customWidth="1"/>
    <col min="3617" max="3617" width="9.28515625" customWidth="1"/>
    <col min="3618" max="3618" width="7.140625" customWidth="1"/>
    <col min="3619" max="3621" width="11.140625" bestFit="1" customWidth="1"/>
    <col min="3622" max="3622" width="7.140625" customWidth="1"/>
    <col min="3623" max="3625" width="11.140625" bestFit="1" customWidth="1"/>
    <col min="3626" max="3626" width="7.140625" customWidth="1"/>
    <col min="3627" max="3629" width="11.140625" bestFit="1" customWidth="1"/>
    <col min="3630" max="3630" width="9.28515625" bestFit="1" customWidth="1"/>
    <col min="3829" max="3829" width="9.5703125" bestFit="1" customWidth="1"/>
    <col min="3830" max="3830" width="14.42578125" bestFit="1" customWidth="1"/>
    <col min="3831" max="3831" width="10.28515625" bestFit="1" customWidth="1"/>
    <col min="3832" max="3832" width="11" bestFit="1" customWidth="1"/>
    <col min="3833" max="3833" width="14.42578125" bestFit="1" customWidth="1"/>
    <col min="3834" max="3834" width="10.28515625" bestFit="1" customWidth="1"/>
    <col min="3835" max="3835" width="11" bestFit="1" customWidth="1"/>
    <col min="3836" max="3836" width="17.140625" customWidth="1"/>
    <col min="3839" max="3846" width="16.140625" customWidth="1"/>
    <col min="3847" max="3847" width="9.28515625" customWidth="1"/>
    <col min="3848" max="3848" width="7.140625" customWidth="1"/>
    <col min="3849" max="3849" width="11.140625" customWidth="1"/>
    <col min="3850" max="3850" width="7.140625" customWidth="1"/>
    <col min="3851" max="3851" width="11.140625" bestFit="1" customWidth="1"/>
    <col min="3852" max="3852" width="7.140625" customWidth="1"/>
    <col min="3853" max="3853" width="11.140625" bestFit="1" customWidth="1"/>
    <col min="3854" max="3854" width="7.140625" customWidth="1"/>
    <col min="3855" max="3855" width="11.140625" customWidth="1"/>
    <col min="3856" max="3856" width="7.140625" customWidth="1"/>
    <col min="3857" max="3857" width="11.140625" bestFit="1" customWidth="1"/>
    <col min="3858" max="3858" width="7.140625" customWidth="1"/>
    <col min="3859" max="3859" width="11.140625" bestFit="1" customWidth="1"/>
    <col min="3860" max="3860" width="9.28515625" customWidth="1"/>
    <col min="3861" max="3861" width="7.140625" customWidth="1"/>
    <col min="3862" max="3862" width="11.140625" customWidth="1"/>
    <col min="3863" max="3863" width="11.140625" bestFit="1" customWidth="1"/>
    <col min="3864" max="3864" width="7.140625" customWidth="1"/>
    <col min="3865" max="3865" width="11.140625" bestFit="1" customWidth="1"/>
    <col min="3866" max="3866" width="11.140625" customWidth="1"/>
    <col min="3867" max="3867" width="7.140625" customWidth="1"/>
    <col min="3868" max="3869" width="11.140625" bestFit="1" customWidth="1"/>
    <col min="3870" max="3870" width="7.140625" customWidth="1"/>
    <col min="3871" max="3872" width="11.140625" bestFit="1" customWidth="1"/>
    <col min="3873" max="3873" width="9.28515625" customWidth="1"/>
    <col min="3874" max="3874" width="7.140625" customWidth="1"/>
    <col min="3875" max="3877" width="11.140625" bestFit="1" customWidth="1"/>
    <col min="3878" max="3878" width="7.140625" customWidth="1"/>
    <col min="3879" max="3881" width="11.140625" bestFit="1" customWidth="1"/>
    <col min="3882" max="3882" width="7.140625" customWidth="1"/>
    <col min="3883" max="3885" width="11.140625" bestFit="1" customWidth="1"/>
    <col min="3886" max="3886" width="9.28515625" bestFit="1" customWidth="1"/>
    <col min="4085" max="4085" width="9.5703125" bestFit="1" customWidth="1"/>
    <col min="4086" max="4086" width="14.42578125" bestFit="1" customWidth="1"/>
    <col min="4087" max="4087" width="10.28515625" bestFit="1" customWidth="1"/>
    <col min="4088" max="4088" width="11" bestFit="1" customWidth="1"/>
    <col min="4089" max="4089" width="14.42578125" bestFit="1" customWidth="1"/>
    <col min="4090" max="4090" width="10.28515625" bestFit="1" customWidth="1"/>
    <col min="4091" max="4091" width="11" bestFit="1" customWidth="1"/>
    <col min="4092" max="4092" width="17.140625" customWidth="1"/>
    <col min="4095" max="4102" width="16.140625" customWidth="1"/>
    <col min="4103" max="4103" width="9.28515625" customWidth="1"/>
    <col min="4104" max="4104" width="7.140625" customWidth="1"/>
    <col min="4105" max="4105" width="11.140625" customWidth="1"/>
    <col min="4106" max="4106" width="7.140625" customWidth="1"/>
    <col min="4107" max="4107" width="11.140625" bestFit="1" customWidth="1"/>
    <col min="4108" max="4108" width="7.140625" customWidth="1"/>
    <col min="4109" max="4109" width="11.140625" bestFit="1" customWidth="1"/>
    <col min="4110" max="4110" width="7.140625" customWidth="1"/>
    <col min="4111" max="4111" width="11.140625" customWidth="1"/>
    <col min="4112" max="4112" width="7.140625" customWidth="1"/>
    <col min="4113" max="4113" width="11.140625" bestFit="1" customWidth="1"/>
    <col min="4114" max="4114" width="7.140625" customWidth="1"/>
    <col min="4115" max="4115" width="11.140625" bestFit="1" customWidth="1"/>
    <col min="4116" max="4116" width="9.28515625" customWidth="1"/>
    <col min="4117" max="4117" width="7.140625" customWidth="1"/>
    <col min="4118" max="4118" width="11.140625" customWidth="1"/>
    <col min="4119" max="4119" width="11.140625" bestFit="1" customWidth="1"/>
    <col min="4120" max="4120" width="7.140625" customWidth="1"/>
    <col min="4121" max="4121" width="11.140625" bestFit="1" customWidth="1"/>
    <col min="4122" max="4122" width="11.140625" customWidth="1"/>
    <col min="4123" max="4123" width="7.140625" customWidth="1"/>
    <col min="4124" max="4125" width="11.140625" bestFit="1" customWidth="1"/>
    <col min="4126" max="4126" width="7.140625" customWidth="1"/>
    <col min="4127" max="4128" width="11.140625" bestFit="1" customWidth="1"/>
    <col min="4129" max="4129" width="9.28515625" customWidth="1"/>
    <col min="4130" max="4130" width="7.140625" customWidth="1"/>
    <col min="4131" max="4133" width="11.140625" bestFit="1" customWidth="1"/>
    <col min="4134" max="4134" width="7.140625" customWidth="1"/>
    <col min="4135" max="4137" width="11.140625" bestFit="1" customWidth="1"/>
    <col min="4138" max="4138" width="7.140625" customWidth="1"/>
    <col min="4139" max="4141" width="11.140625" bestFit="1" customWidth="1"/>
    <col min="4142" max="4142" width="9.28515625" bestFit="1" customWidth="1"/>
    <col min="4341" max="4341" width="9.5703125" bestFit="1" customWidth="1"/>
    <col min="4342" max="4342" width="14.42578125" bestFit="1" customWidth="1"/>
    <col min="4343" max="4343" width="10.28515625" bestFit="1" customWidth="1"/>
    <col min="4344" max="4344" width="11" bestFit="1" customWidth="1"/>
    <col min="4345" max="4345" width="14.42578125" bestFit="1" customWidth="1"/>
    <col min="4346" max="4346" width="10.28515625" bestFit="1" customWidth="1"/>
    <col min="4347" max="4347" width="11" bestFit="1" customWidth="1"/>
    <col min="4348" max="4348" width="17.140625" customWidth="1"/>
    <col min="4351" max="4358" width="16.140625" customWidth="1"/>
    <col min="4359" max="4359" width="9.28515625" customWidth="1"/>
    <col min="4360" max="4360" width="7.140625" customWidth="1"/>
    <col min="4361" max="4361" width="11.140625" customWidth="1"/>
    <col min="4362" max="4362" width="7.140625" customWidth="1"/>
    <col min="4363" max="4363" width="11.140625" bestFit="1" customWidth="1"/>
    <col min="4364" max="4364" width="7.140625" customWidth="1"/>
    <col min="4365" max="4365" width="11.140625" bestFit="1" customWidth="1"/>
    <col min="4366" max="4366" width="7.140625" customWidth="1"/>
    <col min="4367" max="4367" width="11.140625" customWidth="1"/>
    <col min="4368" max="4368" width="7.140625" customWidth="1"/>
    <col min="4369" max="4369" width="11.140625" bestFit="1" customWidth="1"/>
    <col min="4370" max="4370" width="7.140625" customWidth="1"/>
    <col min="4371" max="4371" width="11.140625" bestFit="1" customWidth="1"/>
    <col min="4372" max="4372" width="9.28515625" customWidth="1"/>
    <col min="4373" max="4373" width="7.140625" customWidth="1"/>
    <col min="4374" max="4374" width="11.140625" customWidth="1"/>
    <col min="4375" max="4375" width="11.140625" bestFit="1" customWidth="1"/>
    <col min="4376" max="4376" width="7.140625" customWidth="1"/>
    <col min="4377" max="4377" width="11.140625" bestFit="1" customWidth="1"/>
    <col min="4378" max="4378" width="11.140625" customWidth="1"/>
    <col min="4379" max="4379" width="7.140625" customWidth="1"/>
    <col min="4380" max="4381" width="11.140625" bestFit="1" customWidth="1"/>
    <col min="4382" max="4382" width="7.140625" customWidth="1"/>
    <col min="4383" max="4384" width="11.140625" bestFit="1" customWidth="1"/>
    <col min="4385" max="4385" width="9.28515625" customWidth="1"/>
    <col min="4386" max="4386" width="7.140625" customWidth="1"/>
    <col min="4387" max="4389" width="11.140625" bestFit="1" customWidth="1"/>
    <col min="4390" max="4390" width="7.140625" customWidth="1"/>
    <col min="4391" max="4393" width="11.140625" bestFit="1" customWidth="1"/>
    <col min="4394" max="4394" width="7.140625" customWidth="1"/>
    <col min="4395" max="4397" width="11.140625" bestFit="1" customWidth="1"/>
    <col min="4398" max="4398" width="9.28515625" bestFit="1" customWidth="1"/>
    <col min="4597" max="4597" width="9.5703125" bestFit="1" customWidth="1"/>
    <col min="4598" max="4598" width="14.42578125" bestFit="1" customWidth="1"/>
    <col min="4599" max="4599" width="10.28515625" bestFit="1" customWidth="1"/>
    <col min="4600" max="4600" width="11" bestFit="1" customWidth="1"/>
    <col min="4601" max="4601" width="14.42578125" bestFit="1" customWidth="1"/>
    <col min="4602" max="4602" width="10.28515625" bestFit="1" customWidth="1"/>
    <col min="4603" max="4603" width="11" bestFit="1" customWidth="1"/>
    <col min="4604" max="4604" width="17.140625" customWidth="1"/>
    <col min="4607" max="4614" width="16.140625" customWidth="1"/>
    <col min="4615" max="4615" width="9.28515625" customWidth="1"/>
    <col min="4616" max="4616" width="7.140625" customWidth="1"/>
    <col min="4617" max="4617" width="11.140625" customWidth="1"/>
    <col min="4618" max="4618" width="7.140625" customWidth="1"/>
    <col min="4619" max="4619" width="11.140625" bestFit="1" customWidth="1"/>
    <col min="4620" max="4620" width="7.140625" customWidth="1"/>
    <col min="4621" max="4621" width="11.140625" bestFit="1" customWidth="1"/>
    <col min="4622" max="4622" width="7.140625" customWidth="1"/>
    <col min="4623" max="4623" width="11.140625" customWidth="1"/>
    <col min="4624" max="4624" width="7.140625" customWidth="1"/>
    <col min="4625" max="4625" width="11.140625" bestFit="1" customWidth="1"/>
    <col min="4626" max="4626" width="7.140625" customWidth="1"/>
    <col min="4627" max="4627" width="11.140625" bestFit="1" customWidth="1"/>
    <col min="4628" max="4628" width="9.28515625" customWidth="1"/>
    <col min="4629" max="4629" width="7.140625" customWidth="1"/>
    <col min="4630" max="4630" width="11.140625" customWidth="1"/>
    <col min="4631" max="4631" width="11.140625" bestFit="1" customWidth="1"/>
    <col min="4632" max="4632" width="7.140625" customWidth="1"/>
    <col min="4633" max="4633" width="11.140625" bestFit="1" customWidth="1"/>
    <col min="4634" max="4634" width="11.140625" customWidth="1"/>
    <col min="4635" max="4635" width="7.140625" customWidth="1"/>
    <col min="4636" max="4637" width="11.140625" bestFit="1" customWidth="1"/>
    <col min="4638" max="4638" width="7.140625" customWidth="1"/>
    <col min="4639" max="4640" width="11.140625" bestFit="1" customWidth="1"/>
    <col min="4641" max="4641" width="9.28515625" customWidth="1"/>
    <col min="4642" max="4642" width="7.140625" customWidth="1"/>
    <col min="4643" max="4645" width="11.140625" bestFit="1" customWidth="1"/>
    <col min="4646" max="4646" width="7.140625" customWidth="1"/>
    <col min="4647" max="4649" width="11.140625" bestFit="1" customWidth="1"/>
    <col min="4650" max="4650" width="7.140625" customWidth="1"/>
    <col min="4651" max="4653" width="11.140625" bestFit="1" customWidth="1"/>
    <col min="4654" max="4654" width="9.28515625" bestFit="1" customWidth="1"/>
    <col min="4853" max="4853" width="9.5703125" bestFit="1" customWidth="1"/>
    <col min="4854" max="4854" width="14.42578125" bestFit="1" customWidth="1"/>
    <col min="4855" max="4855" width="10.28515625" bestFit="1" customWidth="1"/>
    <col min="4856" max="4856" width="11" bestFit="1" customWidth="1"/>
    <col min="4857" max="4857" width="14.42578125" bestFit="1" customWidth="1"/>
    <col min="4858" max="4858" width="10.28515625" bestFit="1" customWidth="1"/>
    <col min="4859" max="4859" width="11" bestFit="1" customWidth="1"/>
    <col min="4860" max="4860" width="17.140625" customWidth="1"/>
    <col min="4863" max="4870" width="16.140625" customWidth="1"/>
    <col min="4871" max="4871" width="9.28515625" customWidth="1"/>
    <col min="4872" max="4872" width="7.140625" customWidth="1"/>
    <col min="4873" max="4873" width="11.140625" customWidth="1"/>
    <col min="4874" max="4874" width="7.140625" customWidth="1"/>
    <col min="4875" max="4875" width="11.140625" bestFit="1" customWidth="1"/>
    <col min="4876" max="4876" width="7.140625" customWidth="1"/>
    <col min="4877" max="4877" width="11.140625" bestFit="1" customWidth="1"/>
    <col min="4878" max="4878" width="7.140625" customWidth="1"/>
    <col min="4879" max="4879" width="11.140625" customWidth="1"/>
    <col min="4880" max="4880" width="7.140625" customWidth="1"/>
    <col min="4881" max="4881" width="11.140625" bestFit="1" customWidth="1"/>
    <col min="4882" max="4882" width="7.140625" customWidth="1"/>
    <col min="4883" max="4883" width="11.140625" bestFit="1" customWidth="1"/>
    <col min="4884" max="4884" width="9.28515625" customWidth="1"/>
    <col min="4885" max="4885" width="7.140625" customWidth="1"/>
    <col min="4886" max="4886" width="11.140625" customWidth="1"/>
    <col min="4887" max="4887" width="11.140625" bestFit="1" customWidth="1"/>
    <col min="4888" max="4888" width="7.140625" customWidth="1"/>
    <col min="4889" max="4889" width="11.140625" bestFit="1" customWidth="1"/>
    <col min="4890" max="4890" width="11.140625" customWidth="1"/>
    <col min="4891" max="4891" width="7.140625" customWidth="1"/>
    <col min="4892" max="4893" width="11.140625" bestFit="1" customWidth="1"/>
    <col min="4894" max="4894" width="7.140625" customWidth="1"/>
    <col min="4895" max="4896" width="11.140625" bestFit="1" customWidth="1"/>
    <col min="4897" max="4897" width="9.28515625" customWidth="1"/>
    <col min="4898" max="4898" width="7.140625" customWidth="1"/>
    <col min="4899" max="4901" width="11.140625" bestFit="1" customWidth="1"/>
    <col min="4902" max="4902" width="7.140625" customWidth="1"/>
    <col min="4903" max="4905" width="11.140625" bestFit="1" customWidth="1"/>
    <col min="4906" max="4906" width="7.140625" customWidth="1"/>
    <col min="4907" max="4909" width="11.140625" bestFit="1" customWidth="1"/>
    <col min="4910" max="4910" width="9.28515625" bestFit="1" customWidth="1"/>
    <col min="5109" max="5109" width="9.5703125" bestFit="1" customWidth="1"/>
    <col min="5110" max="5110" width="14.42578125" bestFit="1" customWidth="1"/>
    <col min="5111" max="5111" width="10.28515625" bestFit="1" customWidth="1"/>
    <col min="5112" max="5112" width="11" bestFit="1" customWidth="1"/>
    <col min="5113" max="5113" width="14.42578125" bestFit="1" customWidth="1"/>
    <col min="5114" max="5114" width="10.28515625" bestFit="1" customWidth="1"/>
    <col min="5115" max="5115" width="11" bestFit="1" customWidth="1"/>
    <col min="5116" max="5116" width="17.140625" customWidth="1"/>
    <col min="5119" max="5126" width="16.140625" customWidth="1"/>
    <col min="5127" max="5127" width="9.28515625" customWidth="1"/>
    <col min="5128" max="5128" width="7.140625" customWidth="1"/>
    <col min="5129" max="5129" width="11.140625" customWidth="1"/>
    <col min="5130" max="5130" width="7.140625" customWidth="1"/>
    <col min="5131" max="5131" width="11.140625" bestFit="1" customWidth="1"/>
    <col min="5132" max="5132" width="7.140625" customWidth="1"/>
    <col min="5133" max="5133" width="11.140625" bestFit="1" customWidth="1"/>
    <col min="5134" max="5134" width="7.140625" customWidth="1"/>
    <col min="5135" max="5135" width="11.140625" customWidth="1"/>
    <col min="5136" max="5136" width="7.140625" customWidth="1"/>
    <col min="5137" max="5137" width="11.140625" bestFit="1" customWidth="1"/>
    <col min="5138" max="5138" width="7.140625" customWidth="1"/>
    <col min="5139" max="5139" width="11.140625" bestFit="1" customWidth="1"/>
    <col min="5140" max="5140" width="9.28515625" customWidth="1"/>
    <col min="5141" max="5141" width="7.140625" customWidth="1"/>
    <col min="5142" max="5142" width="11.140625" customWidth="1"/>
    <col min="5143" max="5143" width="11.140625" bestFit="1" customWidth="1"/>
    <col min="5144" max="5144" width="7.140625" customWidth="1"/>
    <col min="5145" max="5145" width="11.140625" bestFit="1" customWidth="1"/>
    <col min="5146" max="5146" width="11.140625" customWidth="1"/>
    <col min="5147" max="5147" width="7.140625" customWidth="1"/>
    <col min="5148" max="5149" width="11.140625" bestFit="1" customWidth="1"/>
    <col min="5150" max="5150" width="7.140625" customWidth="1"/>
    <col min="5151" max="5152" width="11.140625" bestFit="1" customWidth="1"/>
    <col min="5153" max="5153" width="9.28515625" customWidth="1"/>
    <col min="5154" max="5154" width="7.140625" customWidth="1"/>
    <col min="5155" max="5157" width="11.140625" bestFit="1" customWidth="1"/>
    <col min="5158" max="5158" width="7.140625" customWidth="1"/>
    <col min="5159" max="5161" width="11.140625" bestFit="1" customWidth="1"/>
    <col min="5162" max="5162" width="7.140625" customWidth="1"/>
    <col min="5163" max="5165" width="11.140625" bestFit="1" customWidth="1"/>
    <col min="5166" max="5166" width="9.28515625" bestFit="1" customWidth="1"/>
    <col min="5365" max="5365" width="9.5703125" bestFit="1" customWidth="1"/>
    <col min="5366" max="5366" width="14.42578125" bestFit="1" customWidth="1"/>
    <col min="5367" max="5367" width="10.28515625" bestFit="1" customWidth="1"/>
    <col min="5368" max="5368" width="11" bestFit="1" customWidth="1"/>
    <col min="5369" max="5369" width="14.42578125" bestFit="1" customWidth="1"/>
    <col min="5370" max="5370" width="10.28515625" bestFit="1" customWidth="1"/>
    <col min="5371" max="5371" width="11" bestFit="1" customWidth="1"/>
    <col min="5372" max="5372" width="17.140625" customWidth="1"/>
    <col min="5375" max="5382" width="16.140625" customWidth="1"/>
    <col min="5383" max="5383" width="9.28515625" customWidth="1"/>
    <col min="5384" max="5384" width="7.140625" customWidth="1"/>
    <col min="5385" max="5385" width="11.140625" customWidth="1"/>
    <col min="5386" max="5386" width="7.140625" customWidth="1"/>
    <col min="5387" max="5387" width="11.140625" bestFit="1" customWidth="1"/>
    <col min="5388" max="5388" width="7.140625" customWidth="1"/>
    <col min="5389" max="5389" width="11.140625" bestFit="1" customWidth="1"/>
    <col min="5390" max="5390" width="7.140625" customWidth="1"/>
    <col min="5391" max="5391" width="11.140625" customWidth="1"/>
    <col min="5392" max="5392" width="7.140625" customWidth="1"/>
    <col min="5393" max="5393" width="11.140625" bestFit="1" customWidth="1"/>
    <col min="5394" max="5394" width="7.140625" customWidth="1"/>
    <col min="5395" max="5395" width="11.140625" bestFit="1" customWidth="1"/>
    <col min="5396" max="5396" width="9.28515625" customWidth="1"/>
    <col min="5397" max="5397" width="7.140625" customWidth="1"/>
    <col min="5398" max="5398" width="11.140625" customWidth="1"/>
    <col min="5399" max="5399" width="11.140625" bestFit="1" customWidth="1"/>
    <col min="5400" max="5400" width="7.140625" customWidth="1"/>
    <col min="5401" max="5401" width="11.140625" bestFit="1" customWidth="1"/>
    <col min="5402" max="5402" width="11.140625" customWidth="1"/>
    <col min="5403" max="5403" width="7.140625" customWidth="1"/>
    <col min="5404" max="5405" width="11.140625" bestFit="1" customWidth="1"/>
    <col min="5406" max="5406" width="7.140625" customWidth="1"/>
    <col min="5407" max="5408" width="11.140625" bestFit="1" customWidth="1"/>
    <col min="5409" max="5409" width="9.28515625" customWidth="1"/>
    <col min="5410" max="5410" width="7.140625" customWidth="1"/>
    <col min="5411" max="5413" width="11.140625" bestFit="1" customWidth="1"/>
    <col min="5414" max="5414" width="7.140625" customWidth="1"/>
    <col min="5415" max="5417" width="11.140625" bestFit="1" customWidth="1"/>
    <col min="5418" max="5418" width="7.140625" customWidth="1"/>
    <col min="5419" max="5421" width="11.140625" bestFit="1" customWidth="1"/>
    <col min="5422" max="5422" width="9.28515625" bestFit="1" customWidth="1"/>
    <col min="5621" max="5621" width="9.5703125" bestFit="1" customWidth="1"/>
    <col min="5622" max="5622" width="14.42578125" bestFit="1" customWidth="1"/>
    <col min="5623" max="5623" width="10.28515625" bestFit="1" customWidth="1"/>
    <col min="5624" max="5624" width="11" bestFit="1" customWidth="1"/>
    <col min="5625" max="5625" width="14.42578125" bestFit="1" customWidth="1"/>
    <col min="5626" max="5626" width="10.28515625" bestFit="1" customWidth="1"/>
    <col min="5627" max="5627" width="11" bestFit="1" customWidth="1"/>
    <col min="5628" max="5628" width="17.140625" customWidth="1"/>
    <col min="5631" max="5638" width="16.140625" customWidth="1"/>
    <col min="5639" max="5639" width="9.28515625" customWidth="1"/>
    <col min="5640" max="5640" width="7.140625" customWidth="1"/>
    <col min="5641" max="5641" width="11.140625" customWidth="1"/>
    <col min="5642" max="5642" width="7.140625" customWidth="1"/>
    <col min="5643" max="5643" width="11.140625" bestFit="1" customWidth="1"/>
    <col min="5644" max="5644" width="7.140625" customWidth="1"/>
    <col min="5645" max="5645" width="11.140625" bestFit="1" customWidth="1"/>
    <col min="5646" max="5646" width="7.140625" customWidth="1"/>
    <col min="5647" max="5647" width="11.140625" customWidth="1"/>
    <col min="5648" max="5648" width="7.140625" customWidth="1"/>
    <col min="5649" max="5649" width="11.140625" bestFit="1" customWidth="1"/>
    <col min="5650" max="5650" width="7.140625" customWidth="1"/>
    <col min="5651" max="5651" width="11.140625" bestFit="1" customWidth="1"/>
    <col min="5652" max="5652" width="9.28515625" customWidth="1"/>
    <col min="5653" max="5653" width="7.140625" customWidth="1"/>
    <col min="5654" max="5654" width="11.140625" customWidth="1"/>
    <col min="5655" max="5655" width="11.140625" bestFit="1" customWidth="1"/>
    <col min="5656" max="5656" width="7.140625" customWidth="1"/>
    <col min="5657" max="5657" width="11.140625" bestFit="1" customWidth="1"/>
    <col min="5658" max="5658" width="11.140625" customWidth="1"/>
    <col min="5659" max="5659" width="7.140625" customWidth="1"/>
    <col min="5660" max="5661" width="11.140625" bestFit="1" customWidth="1"/>
    <col min="5662" max="5662" width="7.140625" customWidth="1"/>
    <col min="5663" max="5664" width="11.140625" bestFit="1" customWidth="1"/>
    <col min="5665" max="5665" width="9.28515625" customWidth="1"/>
    <col min="5666" max="5666" width="7.140625" customWidth="1"/>
    <col min="5667" max="5669" width="11.140625" bestFit="1" customWidth="1"/>
    <col min="5670" max="5670" width="7.140625" customWidth="1"/>
    <col min="5671" max="5673" width="11.140625" bestFit="1" customWidth="1"/>
    <col min="5674" max="5674" width="7.140625" customWidth="1"/>
    <col min="5675" max="5677" width="11.140625" bestFit="1" customWidth="1"/>
    <col min="5678" max="5678" width="9.28515625" bestFit="1" customWidth="1"/>
    <col min="5877" max="5877" width="9.5703125" bestFit="1" customWidth="1"/>
    <col min="5878" max="5878" width="14.42578125" bestFit="1" customWidth="1"/>
    <col min="5879" max="5879" width="10.28515625" bestFit="1" customWidth="1"/>
    <col min="5880" max="5880" width="11" bestFit="1" customWidth="1"/>
    <col min="5881" max="5881" width="14.42578125" bestFit="1" customWidth="1"/>
    <col min="5882" max="5882" width="10.28515625" bestFit="1" customWidth="1"/>
    <col min="5883" max="5883" width="11" bestFit="1" customWidth="1"/>
    <col min="5884" max="5884" width="17.140625" customWidth="1"/>
    <col min="5887" max="5894" width="16.140625" customWidth="1"/>
    <col min="5895" max="5895" width="9.28515625" customWidth="1"/>
    <col min="5896" max="5896" width="7.140625" customWidth="1"/>
    <col min="5897" max="5897" width="11.140625" customWidth="1"/>
    <col min="5898" max="5898" width="7.140625" customWidth="1"/>
    <col min="5899" max="5899" width="11.140625" bestFit="1" customWidth="1"/>
    <col min="5900" max="5900" width="7.140625" customWidth="1"/>
    <col min="5901" max="5901" width="11.140625" bestFit="1" customWidth="1"/>
    <col min="5902" max="5902" width="7.140625" customWidth="1"/>
    <col min="5903" max="5903" width="11.140625" customWidth="1"/>
    <col min="5904" max="5904" width="7.140625" customWidth="1"/>
    <col min="5905" max="5905" width="11.140625" bestFit="1" customWidth="1"/>
    <col min="5906" max="5906" width="7.140625" customWidth="1"/>
    <col min="5907" max="5907" width="11.140625" bestFit="1" customWidth="1"/>
    <col min="5908" max="5908" width="9.28515625" customWidth="1"/>
    <col min="5909" max="5909" width="7.140625" customWidth="1"/>
    <col min="5910" max="5910" width="11.140625" customWidth="1"/>
    <col min="5911" max="5911" width="11.140625" bestFit="1" customWidth="1"/>
    <col min="5912" max="5912" width="7.140625" customWidth="1"/>
    <col min="5913" max="5913" width="11.140625" bestFit="1" customWidth="1"/>
    <col min="5914" max="5914" width="11.140625" customWidth="1"/>
    <col min="5915" max="5915" width="7.140625" customWidth="1"/>
    <col min="5916" max="5917" width="11.140625" bestFit="1" customWidth="1"/>
    <col min="5918" max="5918" width="7.140625" customWidth="1"/>
    <col min="5919" max="5920" width="11.140625" bestFit="1" customWidth="1"/>
    <col min="5921" max="5921" width="9.28515625" customWidth="1"/>
    <col min="5922" max="5922" width="7.140625" customWidth="1"/>
    <col min="5923" max="5925" width="11.140625" bestFit="1" customWidth="1"/>
    <col min="5926" max="5926" width="7.140625" customWidth="1"/>
    <col min="5927" max="5929" width="11.140625" bestFit="1" customWidth="1"/>
    <col min="5930" max="5930" width="7.140625" customWidth="1"/>
    <col min="5931" max="5933" width="11.140625" bestFit="1" customWidth="1"/>
    <col min="5934" max="5934" width="9.28515625" bestFit="1" customWidth="1"/>
    <col min="6133" max="6133" width="9.5703125" bestFit="1" customWidth="1"/>
    <col min="6134" max="6134" width="14.42578125" bestFit="1" customWidth="1"/>
    <col min="6135" max="6135" width="10.28515625" bestFit="1" customWidth="1"/>
    <col min="6136" max="6136" width="11" bestFit="1" customWidth="1"/>
    <col min="6137" max="6137" width="14.42578125" bestFit="1" customWidth="1"/>
    <col min="6138" max="6138" width="10.28515625" bestFit="1" customWidth="1"/>
    <col min="6139" max="6139" width="11" bestFit="1" customWidth="1"/>
    <col min="6140" max="6140" width="17.140625" customWidth="1"/>
    <col min="6143" max="6150" width="16.140625" customWidth="1"/>
    <col min="6151" max="6151" width="9.28515625" customWidth="1"/>
    <col min="6152" max="6152" width="7.140625" customWidth="1"/>
    <col min="6153" max="6153" width="11.140625" customWidth="1"/>
    <col min="6154" max="6154" width="7.140625" customWidth="1"/>
    <col min="6155" max="6155" width="11.140625" bestFit="1" customWidth="1"/>
    <col min="6156" max="6156" width="7.140625" customWidth="1"/>
    <col min="6157" max="6157" width="11.140625" bestFit="1" customWidth="1"/>
    <col min="6158" max="6158" width="7.140625" customWidth="1"/>
    <col min="6159" max="6159" width="11.140625" customWidth="1"/>
    <col min="6160" max="6160" width="7.140625" customWidth="1"/>
    <col min="6161" max="6161" width="11.140625" bestFit="1" customWidth="1"/>
    <col min="6162" max="6162" width="7.140625" customWidth="1"/>
    <col min="6163" max="6163" width="11.140625" bestFit="1" customWidth="1"/>
    <col min="6164" max="6164" width="9.28515625" customWidth="1"/>
    <col min="6165" max="6165" width="7.140625" customWidth="1"/>
    <col min="6166" max="6166" width="11.140625" customWidth="1"/>
    <col min="6167" max="6167" width="11.140625" bestFit="1" customWidth="1"/>
    <col min="6168" max="6168" width="7.140625" customWidth="1"/>
    <col min="6169" max="6169" width="11.140625" bestFit="1" customWidth="1"/>
    <col min="6170" max="6170" width="11.140625" customWidth="1"/>
    <col min="6171" max="6171" width="7.140625" customWidth="1"/>
    <col min="6172" max="6173" width="11.140625" bestFit="1" customWidth="1"/>
    <col min="6174" max="6174" width="7.140625" customWidth="1"/>
    <col min="6175" max="6176" width="11.140625" bestFit="1" customWidth="1"/>
    <col min="6177" max="6177" width="9.28515625" customWidth="1"/>
    <col min="6178" max="6178" width="7.140625" customWidth="1"/>
    <col min="6179" max="6181" width="11.140625" bestFit="1" customWidth="1"/>
    <col min="6182" max="6182" width="7.140625" customWidth="1"/>
    <col min="6183" max="6185" width="11.140625" bestFit="1" customWidth="1"/>
    <col min="6186" max="6186" width="7.140625" customWidth="1"/>
    <col min="6187" max="6189" width="11.140625" bestFit="1" customWidth="1"/>
    <col min="6190" max="6190" width="9.28515625" bestFit="1" customWidth="1"/>
    <col min="6389" max="6389" width="9.5703125" bestFit="1" customWidth="1"/>
    <col min="6390" max="6390" width="14.42578125" bestFit="1" customWidth="1"/>
    <col min="6391" max="6391" width="10.28515625" bestFit="1" customWidth="1"/>
    <col min="6392" max="6392" width="11" bestFit="1" customWidth="1"/>
    <col min="6393" max="6393" width="14.42578125" bestFit="1" customWidth="1"/>
    <col min="6394" max="6394" width="10.28515625" bestFit="1" customWidth="1"/>
    <col min="6395" max="6395" width="11" bestFit="1" customWidth="1"/>
    <col min="6396" max="6396" width="17.140625" customWidth="1"/>
    <col min="6399" max="6406" width="16.140625" customWidth="1"/>
    <col min="6407" max="6407" width="9.28515625" customWidth="1"/>
    <col min="6408" max="6408" width="7.140625" customWidth="1"/>
    <col min="6409" max="6409" width="11.140625" customWidth="1"/>
    <col min="6410" max="6410" width="7.140625" customWidth="1"/>
    <col min="6411" max="6411" width="11.140625" bestFit="1" customWidth="1"/>
    <col min="6412" max="6412" width="7.140625" customWidth="1"/>
    <col min="6413" max="6413" width="11.140625" bestFit="1" customWidth="1"/>
    <col min="6414" max="6414" width="7.140625" customWidth="1"/>
    <col min="6415" max="6415" width="11.140625" customWidth="1"/>
    <col min="6416" max="6416" width="7.140625" customWidth="1"/>
    <col min="6417" max="6417" width="11.140625" bestFit="1" customWidth="1"/>
    <col min="6418" max="6418" width="7.140625" customWidth="1"/>
    <col min="6419" max="6419" width="11.140625" bestFit="1" customWidth="1"/>
    <col min="6420" max="6420" width="9.28515625" customWidth="1"/>
    <col min="6421" max="6421" width="7.140625" customWidth="1"/>
    <col min="6422" max="6422" width="11.140625" customWidth="1"/>
    <col min="6423" max="6423" width="11.140625" bestFit="1" customWidth="1"/>
    <col min="6424" max="6424" width="7.140625" customWidth="1"/>
    <col min="6425" max="6425" width="11.140625" bestFit="1" customWidth="1"/>
    <col min="6426" max="6426" width="11.140625" customWidth="1"/>
    <col min="6427" max="6427" width="7.140625" customWidth="1"/>
    <col min="6428" max="6429" width="11.140625" bestFit="1" customWidth="1"/>
    <col min="6430" max="6430" width="7.140625" customWidth="1"/>
    <col min="6431" max="6432" width="11.140625" bestFit="1" customWidth="1"/>
    <col min="6433" max="6433" width="9.28515625" customWidth="1"/>
    <col min="6434" max="6434" width="7.140625" customWidth="1"/>
    <col min="6435" max="6437" width="11.140625" bestFit="1" customWidth="1"/>
    <col min="6438" max="6438" width="7.140625" customWidth="1"/>
    <col min="6439" max="6441" width="11.140625" bestFit="1" customWidth="1"/>
    <col min="6442" max="6442" width="7.140625" customWidth="1"/>
    <col min="6443" max="6445" width="11.140625" bestFit="1" customWidth="1"/>
    <col min="6446" max="6446" width="9.28515625" bestFit="1" customWidth="1"/>
    <col min="6645" max="6645" width="9.5703125" bestFit="1" customWidth="1"/>
    <col min="6646" max="6646" width="14.42578125" bestFit="1" customWidth="1"/>
    <col min="6647" max="6647" width="10.28515625" bestFit="1" customWidth="1"/>
    <col min="6648" max="6648" width="11" bestFit="1" customWidth="1"/>
    <col min="6649" max="6649" width="14.42578125" bestFit="1" customWidth="1"/>
    <col min="6650" max="6650" width="10.28515625" bestFit="1" customWidth="1"/>
    <col min="6651" max="6651" width="11" bestFit="1" customWidth="1"/>
    <col min="6652" max="6652" width="17.140625" customWidth="1"/>
    <col min="6655" max="6662" width="16.140625" customWidth="1"/>
    <col min="6663" max="6663" width="9.28515625" customWidth="1"/>
    <col min="6664" max="6664" width="7.140625" customWidth="1"/>
    <col min="6665" max="6665" width="11.140625" customWidth="1"/>
    <col min="6666" max="6666" width="7.140625" customWidth="1"/>
    <col min="6667" max="6667" width="11.140625" bestFit="1" customWidth="1"/>
    <col min="6668" max="6668" width="7.140625" customWidth="1"/>
    <col min="6669" max="6669" width="11.140625" bestFit="1" customWidth="1"/>
    <col min="6670" max="6670" width="7.140625" customWidth="1"/>
    <col min="6671" max="6671" width="11.140625" customWidth="1"/>
    <col min="6672" max="6672" width="7.140625" customWidth="1"/>
    <col min="6673" max="6673" width="11.140625" bestFit="1" customWidth="1"/>
    <col min="6674" max="6674" width="7.140625" customWidth="1"/>
    <col min="6675" max="6675" width="11.140625" bestFit="1" customWidth="1"/>
    <col min="6676" max="6676" width="9.28515625" customWidth="1"/>
    <col min="6677" max="6677" width="7.140625" customWidth="1"/>
    <col min="6678" max="6678" width="11.140625" customWidth="1"/>
    <col min="6679" max="6679" width="11.140625" bestFit="1" customWidth="1"/>
    <col min="6680" max="6680" width="7.140625" customWidth="1"/>
    <col min="6681" max="6681" width="11.140625" bestFit="1" customWidth="1"/>
    <col min="6682" max="6682" width="11.140625" customWidth="1"/>
    <col min="6683" max="6683" width="7.140625" customWidth="1"/>
    <col min="6684" max="6685" width="11.140625" bestFit="1" customWidth="1"/>
    <col min="6686" max="6686" width="7.140625" customWidth="1"/>
    <col min="6687" max="6688" width="11.140625" bestFit="1" customWidth="1"/>
    <col min="6689" max="6689" width="9.28515625" customWidth="1"/>
    <col min="6690" max="6690" width="7.140625" customWidth="1"/>
    <col min="6691" max="6693" width="11.140625" bestFit="1" customWidth="1"/>
    <col min="6694" max="6694" width="7.140625" customWidth="1"/>
    <col min="6695" max="6697" width="11.140625" bestFit="1" customWidth="1"/>
    <col min="6698" max="6698" width="7.140625" customWidth="1"/>
    <col min="6699" max="6701" width="11.140625" bestFit="1" customWidth="1"/>
    <col min="6702" max="6702" width="9.28515625" bestFit="1" customWidth="1"/>
    <col min="6901" max="6901" width="9.5703125" bestFit="1" customWidth="1"/>
    <col min="6902" max="6902" width="14.42578125" bestFit="1" customWidth="1"/>
    <col min="6903" max="6903" width="10.28515625" bestFit="1" customWidth="1"/>
    <col min="6904" max="6904" width="11" bestFit="1" customWidth="1"/>
    <col min="6905" max="6905" width="14.42578125" bestFit="1" customWidth="1"/>
    <col min="6906" max="6906" width="10.28515625" bestFit="1" customWidth="1"/>
    <col min="6907" max="6907" width="11" bestFit="1" customWidth="1"/>
    <col min="6908" max="6908" width="17.140625" customWidth="1"/>
    <col min="6911" max="6918" width="16.140625" customWidth="1"/>
    <col min="6919" max="6919" width="9.28515625" customWidth="1"/>
    <col min="6920" max="6920" width="7.140625" customWidth="1"/>
    <col min="6921" max="6921" width="11.140625" customWidth="1"/>
    <col min="6922" max="6922" width="7.140625" customWidth="1"/>
    <col min="6923" max="6923" width="11.140625" bestFit="1" customWidth="1"/>
    <col min="6924" max="6924" width="7.140625" customWidth="1"/>
    <col min="6925" max="6925" width="11.140625" bestFit="1" customWidth="1"/>
    <col min="6926" max="6926" width="7.140625" customWidth="1"/>
    <col min="6927" max="6927" width="11.140625" customWidth="1"/>
    <col min="6928" max="6928" width="7.140625" customWidth="1"/>
    <col min="6929" max="6929" width="11.140625" bestFit="1" customWidth="1"/>
    <col min="6930" max="6930" width="7.140625" customWidth="1"/>
    <col min="6931" max="6931" width="11.140625" bestFit="1" customWidth="1"/>
    <col min="6932" max="6932" width="9.28515625" customWidth="1"/>
    <col min="6933" max="6933" width="7.140625" customWidth="1"/>
    <col min="6934" max="6934" width="11.140625" customWidth="1"/>
    <col min="6935" max="6935" width="11.140625" bestFit="1" customWidth="1"/>
    <col min="6936" max="6936" width="7.140625" customWidth="1"/>
    <col min="6937" max="6937" width="11.140625" bestFit="1" customWidth="1"/>
    <col min="6938" max="6938" width="11.140625" customWidth="1"/>
    <col min="6939" max="6939" width="7.140625" customWidth="1"/>
    <col min="6940" max="6941" width="11.140625" bestFit="1" customWidth="1"/>
    <col min="6942" max="6942" width="7.140625" customWidth="1"/>
    <col min="6943" max="6944" width="11.140625" bestFit="1" customWidth="1"/>
    <col min="6945" max="6945" width="9.28515625" customWidth="1"/>
    <col min="6946" max="6946" width="7.140625" customWidth="1"/>
    <col min="6947" max="6949" width="11.140625" bestFit="1" customWidth="1"/>
    <col min="6950" max="6950" width="7.140625" customWidth="1"/>
    <col min="6951" max="6953" width="11.140625" bestFit="1" customWidth="1"/>
    <col min="6954" max="6954" width="7.140625" customWidth="1"/>
    <col min="6955" max="6957" width="11.140625" bestFit="1" customWidth="1"/>
    <col min="6958" max="6958" width="9.28515625" bestFit="1" customWidth="1"/>
    <col min="7157" max="7157" width="9.5703125" bestFit="1" customWidth="1"/>
    <col min="7158" max="7158" width="14.42578125" bestFit="1" customWidth="1"/>
    <col min="7159" max="7159" width="10.28515625" bestFit="1" customWidth="1"/>
    <col min="7160" max="7160" width="11" bestFit="1" customWidth="1"/>
    <col min="7161" max="7161" width="14.42578125" bestFit="1" customWidth="1"/>
    <col min="7162" max="7162" width="10.28515625" bestFit="1" customWidth="1"/>
    <col min="7163" max="7163" width="11" bestFit="1" customWidth="1"/>
    <col min="7164" max="7164" width="17.140625" customWidth="1"/>
    <col min="7167" max="7174" width="16.140625" customWidth="1"/>
    <col min="7175" max="7175" width="9.28515625" customWidth="1"/>
    <col min="7176" max="7176" width="7.140625" customWidth="1"/>
    <col min="7177" max="7177" width="11.140625" customWidth="1"/>
    <col min="7178" max="7178" width="7.140625" customWidth="1"/>
    <col min="7179" max="7179" width="11.140625" bestFit="1" customWidth="1"/>
    <col min="7180" max="7180" width="7.140625" customWidth="1"/>
    <col min="7181" max="7181" width="11.140625" bestFit="1" customWidth="1"/>
    <col min="7182" max="7182" width="7.140625" customWidth="1"/>
    <col min="7183" max="7183" width="11.140625" customWidth="1"/>
    <col min="7184" max="7184" width="7.140625" customWidth="1"/>
    <col min="7185" max="7185" width="11.140625" bestFit="1" customWidth="1"/>
    <col min="7186" max="7186" width="7.140625" customWidth="1"/>
    <col min="7187" max="7187" width="11.140625" bestFit="1" customWidth="1"/>
    <col min="7188" max="7188" width="9.28515625" customWidth="1"/>
    <col min="7189" max="7189" width="7.140625" customWidth="1"/>
    <col min="7190" max="7190" width="11.140625" customWidth="1"/>
    <col min="7191" max="7191" width="11.140625" bestFit="1" customWidth="1"/>
    <col min="7192" max="7192" width="7.140625" customWidth="1"/>
    <col min="7193" max="7193" width="11.140625" bestFit="1" customWidth="1"/>
    <col min="7194" max="7194" width="11.140625" customWidth="1"/>
    <col min="7195" max="7195" width="7.140625" customWidth="1"/>
    <col min="7196" max="7197" width="11.140625" bestFit="1" customWidth="1"/>
    <col min="7198" max="7198" width="7.140625" customWidth="1"/>
    <col min="7199" max="7200" width="11.140625" bestFit="1" customWidth="1"/>
    <col min="7201" max="7201" width="9.28515625" customWidth="1"/>
    <col min="7202" max="7202" width="7.140625" customWidth="1"/>
    <col min="7203" max="7205" width="11.140625" bestFit="1" customWidth="1"/>
    <col min="7206" max="7206" width="7.140625" customWidth="1"/>
    <col min="7207" max="7209" width="11.140625" bestFit="1" customWidth="1"/>
    <col min="7210" max="7210" width="7.140625" customWidth="1"/>
    <col min="7211" max="7213" width="11.140625" bestFit="1" customWidth="1"/>
    <col min="7214" max="7214" width="9.28515625" bestFit="1" customWidth="1"/>
    <col min="7413" max="7413" width="9.5703125" bestFit="1" customWidth="1"/>
    <col min="7414" max="7414" width="14.42578125" bestFit="1" customWidth="1"/>
    <col min="7415" max="7415" width="10.28515625" bestFit="1" customWidth="1"/>
    <col min="7416" max="7416" width="11" bestFit="1" customWidth="1"/>
    <col min="7417" max="7417" width="14.42578125" bestFit="1" customWidth="1"/>
    <col min="7418" max="7418" width="10.28515625" bestFit="1" customWidth="1"/>
    <col min="7419" max="7419" width="11" bestFit="1" customWidth="1"/>
    <col min="7420" max="7420" width="17.140625" customWidth="1"/>
    <col min="7423" max="7430" width="16.140625" customWidth="1"/>
    <col min="7431" max="7431" width="9.28515625" customWidth="1"/>
    <col min="7432" max="7432" width="7.140625" customWidth="1"/>
    <col min="7433" max="7433" width="11.140625" customWidth="1"/>
    <col min="7434" max="7434" width="7.140625" customWidth="1"/>
    <col min="7435" max="7435" width="11.140625" bestFit="1" customWidth="1"/>
    <col min="7436" max="7436" width="7.140625" customWidth="1"/>
    <col min="7437" max="7437" width="11.140625" bestFit="1" customWidth="1"/>
    <col min="7438" max="7438" width="7.140625" customWidth="1"/>
    <col min="7439" max="7439" width="11.140625" customWidth="1"/>
    <col min="7440" max="7440" width="7.140625" customWidth="1"/>
    <col min="7441" max="7441" width="11.140625" bestFit="1" customWidth="1"/>
    <col min="7442" max="7442" width="7.140625" customWidth="1"/>
    <col min="7443" max="7443" width="11.140625" bestFit="1" customWidth="1"/>
    <col min="7444" max="7444" width="9.28515625" customWidth="1"/>
    <col min="7445" max="7445" width="7.140625" customWidth="1"/>
    <col min="7446" max="7446" width="11.140625" customWidth="1"/>
    <col min="7447" max="7447" width="11.140625" bestFit="1" customWidth="1"/>
    <col min="7448" max="7448" width="7.140625" customWidth="1"/>
    <col min="7449" max="7449" width="11.140625" bestFit="1" customWidth="1"/>
    <col min="7450" max="7450" width="11.140625" customWidth="1"/>
    <col min="7451" max="7451" width="7.140625" customWidth="1"/>
    <col min="7452" max="7453" width="11.140625" bestFit="1" customWidth="1"/>
    <col min="7454" max="7454" width="7.140625" customWidth="1"/>
    <col min="7455" max="7456" width="11.140625" bestFit="1" customWidth="1"/>
    <col min="7457" max="7457" width="9.28515625" customWidth="1"/>
    <col min="7458" max="7458" width="7.140625" customWidth="1"/>
    <col min="7459" max="7461" width="11.140625" bestFit="1" customWidth="1"/>
    <col min="7462" max="7462" width="7.140625" customWidth="1"/>
    <col min="7463" max="7465" width="11.140625" bestFit="1" customWidth="1"/>
    <col min="7466" max="7466" width="7.140625" customWidth="1"/>
    <col min="7467" max="7469" width="11.140625" bestFit="1" customWidth="1"/>
    <col min="7470" max="7470" width="9.28515625" bestFit="1" customWidth="1"/>
    <col min="7669" max="7669" width="9.5703125" bestFit="1" customWidth="1"/>
    <col min="7670" max="7670" width="14.42578125" bestFit="1" customWidth="1"/>
    <col min="7671" max="7671" width="10.28515625" bestFit="1" customWidth="1"/>
    <col min="7672" max="7672" width="11" bestFit="1" customWidth="1"/>
    <col min="7673" max="7673" width="14.42578125" bestFit="1" customWidth="1"/>
    <col min="7674" max="7674" width="10.28515625" bestFit="1" customWidth="1"/>
    <col min="7675" max="7675" width="11" bestFit="1" customWidth="1"/>
    <col min="7676" max="7676" width="17.140625" customWidth="1"/>
    <col min="7679" max="7686" width="16.140625" customWidth="1"/>
    <col min="7687" max="7687" width="9.28515625" customWidth="1"/>
    <col min="7688" max="7688" width="7.140625" customWidth="1"/>
    <col min="7689" max="7689" width="11.140625" customWidth="1"/>
    <col min="7690" max="7690" width="7.140625" customWidth="1"/>
    <col min="7691" max="7691" width="11.140625" bestFit="1" customWidth="1"/>
    <col min="7692" max="7692" width="7.140625" customWidth="1"/>
    <col min="7693" max="7693" width="11.140625" bestFit="1" customWidth="1"/>
    <col min="7694" max="7694" width="7.140625" customWidth="1"/>
    <col min="7695" max="7695" width="11.140625" customWidth="1"/>
    <col min="7696" max="7696" width="7.140625" customWidth="1"/>
    <col min="7697" max="7697" width="11.140625" bestFit="1" customWidth="1"/>
    <col min="7698" max="7698" width="7.140625" customWidth="1"/>
    <col min="7699" max="7699" width="11.140625" bestFit="1" customWidth="1"/>
    <col min="7700" max="7700" width="9.28515625" customWidth="1"/>
    <col min="7701" max="7701" width="7.140625" customWidth="1"/>
    <col min="7702" max="7702" width="11.140625" customWidth="1"/>
    <col min="7703" max="7703" width="11.140625" bestFit="1" customWidth="1"/>
    <col min="7704" max="7704" width="7.140625" customWidth="1"/>
    <col min="7705" max="7705" width="11.140625" bestFit="1" customWidth="1"/>
    <col min="7706" max="7706" width="11.140625" customWidth="1"/>
    <col min="7707" max="7707" width="7.140625" customWidth="1"/>
    <col min="7708" max="7709" width="11.140625" bestFit="1" customWidth="1"/>
    <col min="7710" max="7710" width="7.140625" customWidth="1"/>
    <col min="7711" max="7712" width="11.140625" bestFit="1" customWidth="1"/>
    <col min="7713" max="7713" width="9.28515625" customWidth="1"/>
    <col min="7714" max="7714" width="7.140625" customWidth="1"/>
    <col min="7715" max="7717" width="11.140625" bestFit="1" customWidth="1"/>
    <col min="7718" max="7718" width="7.140625" customWidth="1"/>
    <col min="7719" max="7721" width="11.140625" bestFit="1" customWidth="1"/>
    <col min="7722" max="7722" width="7.140625" customWidth="1"/>
    <col min="7723" max="7725" width="11.140625" bestFit="1" customWidth="1"/>
    <col min="7726" max="7726" width="9.28515625" bestFit="1" customWidth="1"/>
    <col min="7925" max="7925" width="9.5703125" bestFit="1" customWidth="1"/>
    <col min="7926" max="7926" width="14.42578125" bestFit="1" customWidth="1"/>
    <col min="7927" max="7927" width="10.28515625" bestFit="1" customWidth="1"/>
    <col min="7928" max="7928" width="11" bestFit="1" customWidth="1"/>
    <col min="7929" max="7929" width="14.42578125" bestFit="1" customWidth="1"/>
    <col min="7930" max="7930" width="10.28515625" bestFit="1" customWidth="1"/>
    <col min="7931" max="7931" width="11" bestFit="1" customWidth="1"/>
    <col min="7932" max="7932" width="17.140625" customWidth="1"/>
    <col min="7935" max="7942" width="16.140625" customWidth="1"/>
    <col min="7943" max="7943" width="9.28515625" customWidth="1"/>
    <col min="7944" max="7944" width="7.140625" customWidth="1"/>
    <col min="7945" max="7945" width="11.140625" customWidth="1"/>
    <col min="7946" max="7946" width="7.140625" customWidth="1"/>
    <col min="7947" max="7947" width="11.140625" bestFit="1" customWidth="1"/>
    <col min="7948" max="7948" width="7.140625" customWidth="1"/>
    <col min="7949" max="7949" width="11.140625" bestFit="1" customWidth="1"/>
    <col min="7950" max="7950" width="7.140625" customWidth="1"/>
    <col min="7951" max="7951" width="11.140625" customWidth="1"/>
    <col min="7952" max="7952" width="7.140625" customWidth="1"/>
    <col min="7953" max="7953" width="11.140625" bestFit="1" customWidth="1"/>
    <col min="7954" max="7954" width="7.140625" customWidth="1"/>
    <col min="7955" max="7955" width="11.140625" bestFit="1" customWidth="1"/>
    <col min="7956" max="7956" width="9.28515625" customWidth="1"/>
    <col min="7957" max="7957" width="7.140625" customWidth="1"/>
    <col min="7958" max="7958" width="11.140625" customWidth="1"/>
    <col min="7959" max="7959" width="11.140625" bestFit="1" customWidth="1"/>
    <col min="7960" max="7960" width="7.140625" customWidth="1"/>
    <col min="7961" max="7961" width="11.140625" bestFit="1" customWidth="1"/>
    <col min="7962" max="7962" width="11.140625" customWidth="1"/>
    <col min="7963" max="7963" width="7.140625" customWidth="1"/>
    <col min="7964" max="7965" width="11.140625" bestFit="1" customWidth="1"/>
    <col min="7966" max="7966" width="7.140625" customWidth="1"/>
    <col min="7967" max="7968" width="11.140625" bestFit="1" customWidth="1"/>
    <col min="7969" max="7969" width="9.28515625" customWidth="1"/>
    <col min="7970" max="7970" width="7.140625" customWidth="1"/>
    <col min="7971" max="7973" width="11.140625" bestFit="1" customWidth="1"/>
    <col min="7974" max="7974" width="7.140625" customWidth="1"/>
    <col min="7975" max="7977" width="11.140625" bestFit="1" customWidth="1"/>
    <col min="7978" max="7978" width="7.140625" customWidth="1"/>
    <col min="7979" max="7981" width="11.140625" bestFit="1" customWidth="1"/>
    <col min="7982" max="7982" width="9.28515625" bestFit="1" customWidth="1"/>
    <col min="8181" max="8181" width="9.5703125" bestFit="1" customWidth="1"/>
    <col min="8182" max="8182" width="14.42578125" bestFit="1" customWidth="1"/>
    <col min="8183" max="8183" width="10.28515625" bestFit="1" customWidth="1"/>
    <col min="8184" max="8184" width="11" bestFit="1" customWidth="1"/>
    <col min="8185" max="8185" width="14.42578125" bestFit="1" customWidth="1"/>
    <col min="8186" max="8186" width="10.28515625" bestFit="1" customWidth="1"/>
    <col min="8187" max="8187" width="11" bestFit="1" customWidth="1"/>
    <col min="8188" max="8188" width="17.140625" customWidth="1"/>
    <col min="8191" max="8198" width="16.140625" customWidth="1"/>
    <col min="8199" max="8199" width="9.28515625" customWidth="1"/>
    <col min="8200" max="8200" width="7.140625" customWidth="1"/>
    <col min="8201" max="8201" width="11.140625" customWidth="1"/>
    <col min="8202" max="8202" width="7.140625" customWidth="1"/>
    <col min="8203" max="8203" width="11.140625" bestFit="1" customWidth="1"/>
    <col min="8204" max="8204" width="7.140625" customWidth="1"/>
    <col min="8205" max="8205" width="11.140625" bestFit="1" customWidth="1"/>
    <col min="8206" max="8206" width="7.140625" customWidth="1"/>
    <col min="8207" max="8207" width="11.140625" customWidth="1"/>
    <col min="8208" max="8208" width="7.140625" customWidth="1"/>
    <col min="8209" max="8209" width="11.140625" bestFit="1" customWidth="1"/>
    <col min="8210" max="8210" width="7.140625" customWidth="1"/>
    <col min="8211" max="8211" width="11.140625" bestFit="1" customWidth="1"/>
    <col min="8212" max="8212" width="9.28515625" customWidth="1"/>
    <col min="8213" max="8213" width="7.140625" customWidth="1"/>
    <col min="8214" max="8214" width="11.140625" customWidth="1"/>
    <col min="8215" max="8215" width="11.140625" bestFit="1" customWidth="1"/>
    <col min="8216" max="8216" width="7.140625" customWidth="1"/>
    <col min="8217" max="8217" width="11.140625" bestFit="1" customWidth="1"/>
    <col min="8218" max="8218" width="11.140625" customWidth="1"/>
    <col min="8219" max="8219" width="7.140625" customWidth="1"/>
    <col min="8220" max="8221" width="11.140625" bestFit="1" customWidth="1"/>
    <col min="8222" max="8222" width="7.140625" customWidth="1"/>
    <col min="8223" max="8224" width="11.140625" bestFit="1" customWidth="1"/>
    <col min="8225" max="8225" width="9.28515625" customWidth="1"/>
    <col min="8226" max="8226" width="7.140625" customWidth="1"/>
    <col min="8227" max="8229" width="11.140625" bestFit="1" customWidth="1"/>
    <col min="8230" max="8230" width="7.140625" customWidth="1"/>
    <col min="8231" max="8233" width="11.140625" bestFit="1" customWidth="1"/>
    <col min="8234" max="8234" width="7.140625" customWidth="1"/>
    <col min="8235" max="8237" width="11.140625" bestFit="1" customWidth="1"/>
    <col min="8238" max="8238" width="9.28515625" bestFit="1" customWidth="1"/>
    <col min="8437" max="8437" width="9.5703125" bestFit="1" customWidth="1"/>
    <col min="8438" max="8438" width="14.42578125" bestFit="1" customWidth="1"/>
    <col min="8439" max="8439" width="10.28515625" bestFit="1" customWidth="1"/>
    <col min="8440" max="8440" width="11" bestFit="1" customWidth="1"/>
    <col min="8441" max="8441" width="14.42578125" bestFit="1" customWidth="1"/>
    <col min="8442" max="8442" width="10.28515625" bestFit="1" customWidth="1"/>
    <col min="8443" max="8443" width="11" bestFit="1" customWidth="1"/>
    <col min="8444" max="8444" width="17.140625" customWidth="1"/>
    <col min="8447" max="8454" width="16.140625" customWidth="1"/>
    <col min="8455" max="8455" width="9.28515625" customWidth="1"/>
    <col min="8456" max="8456" width="7.140625" customWidth="1"/>
    <col min="8457" max="8457" width="11.140625" customWidth="1"/>
    <col min="8458" max="8458" width="7.140625" customWidth="1"/>
    <col min="8459" max="8459" width="11.140625" bestFit="1" customWidth="1"/>
    <col min="8460" max="8460" width="7.140625" customWidth="1"/>
    <col min="8461" max="8461" width="11.140625" bestFit="1" customWidth="1"/>
    <col min="8462" max="8462" width="7.140625" customWidth="1"/>
    <col min="8463" max="8463" width="11.140625" customWidth="1"/>
    <col min="8464" max="8464" width="7.140625" customWidth="1"/>
    <col min="8465" max="8465" width="11.140625" bestFit="1" customWidth="1"/>
    <col min="8466" max="8466" width="7.140625" customWidth="1"/>
    <col min="8467" max="8467" width="11.140625" bestFit="1" customWidth="1"/>
    <col min="8468" max="8468" width="9.28515625" customWidth="1"/>
    <col min="8469" max="8469" width="7.140625" customWidth="1"/>
    <col min="8470" max="8470" width="11.140625" customWidth="1"/>
    <col min="8471" max="8471" width="11.140625" bestFit="1" customWidth="1"/>
    <col min="8472" max="8472" width="7.140625" customWidth="1"/>
    <col min="8473" max="8473" width="11.140625" bestFit="1" customWidth="1"/>
    <col min="8474" max="8474" width="11.140625" customWidth="1"/>
    <col min="8475" max="8475" width="7.140625" customWidth="1"/>
    <col min="8476" max="8477" width="11.140625" bestFit="1" customWidth="1"/>
    <col min="8478" max="8478" width="7.140625" customWidth="1"/>
    <col min="8479" max="8480" width="11.140625" bestFit="1" customWidth="1"/>
    <col min="8481" max="8481" width="9.28515625" customWidth="1"/>
    <col min="8482" max="8482" width="7.140625" customWidth="1"/>
    <col min="8483" max="8485" width="11.140625" bestFit="1" customWidth="1"/>
    <col min="8486" max="8486" width="7.140625" customWidth="1"/>
    <col min="8487" max="8489" width="11.140625" bestFit="1" customWidth="1"/>
    <col min="8490" max="8490" width="7.140625" customWidth="1"/>
    <col min="8491" max="8493" width="11.140625" bestFit="1" customWidth="1"/>
    <col min="8494" max="8494" width="9.28515625" bestFit="1" customWidth="1"/>
    <col min="8693" max="8693" width="9.5703125" bestFit="1" customWidth="1"/>
    <col min="8694" max="8694" width="14.42578125" bestFit="1" customWidth="1"/>
    <col min="8695" max="8695" width="10.28515625" bestFit="1" customWidth="1"/>
    <col min="8696" max="8696" width="11" bestFit="1" customWidth="1"/>
    <col min="8697" max="8697" width="14.42578125" bestFit="1" customWidth="1"/>
    <col min="8698" max="8698" width="10.28515625" bestFit="1" customWidth="1"/>
    <col min="8699" max="8699" width="11" bestFit="1" customWidth="1"/>
    <col min="8700" max="8700" width="17.140625" customWidth="1"/>
    <col min="8703" max="8710" width="16.140625" customWidth="1"/>
    <col min="8711" max="8711" width="9.28515625" customWidth="1"/>
    <col min="8712" max="8712" width="7.140625" customWidth="1"/>
    <col min="8713" max="8713" width="11.140625" customWidth="1"/>
    <col min="8714" max="8714" width="7.140625" customWidth="1"/>
    <col min="8715" max="8715" width="11.140625" bestFit="1" customWidth="1"/>
    <col min="8716" max="8716" width="7.140625" customWidth="1"/>
    <col min="8717" max="8717" width="11.140625" bestFit="1" customWidth="1"/>
    <col min="8718" max="8718" width="7.140625" customWidth="1"/>
    <col min="8719" max="8719" width="11.140625" customWidth="1"/>
    <col min="8720" max="8720" width="7.140625" customWidth="1"/>
    <col min="8721" max="8721" width="11.140625" bestFit="1" customWidth="1"/>
    <col min="8722" max="8722" width="7.140625" customWidth="1"/>
    <col min="8723" max="8723" width="11.140625" bestFit="1" customWidth="1"/>
    <col min="8724" max="8724" width="9.28515625" customWidth="1"/>
    <col min="8725" max="8725" width="7.140625" customWidth="1"/>
    <col min="8726" max="8726" width="11.140625" customWidth="1"/>
    <col min="8727" max="8727" width="11.140625" bestFit="1" customWidth="1"/>
    <col min="8728" max="8728" width="7.140625" customWidth="1"/>
    <col min="8729" max="8729" width="11.140625" bestFit="1" customWidth="1"/>
    <col min="8730" max="8730" width="11.140625" customWidth="1"/>
    <col min="8731" max="8731" width="7.140625" customWidth="1"/>
    <col min="8732" max="8733" width="11.140625" bestFit="1" customWidth="1"/>
    <col min="8734" max="8734" width="7.140625" customWidth="1"/>
    <col min="8735" max="8736" width="11.140625" bestFit="1" customWidth="1"/>
    <col min="8737" max="8737" width="9.28515625" customWidth="1"/>
    <col min="8738" max="8738" width="7.140625" customWidth="1"/>
    <col min="8739" max="8741" width="11.140625" bestFit="1" customWidth="1"/>
    <col min="8742" max="8742" width="7.140625" customWidth="1"/>
    <col min="8743" max="8745" width="11.140625" bestFit="1" customWidth="1"/>
    <col min="8746" max="8746" width="7.140625" customWidth="1"/>
    <col min="8747" max="8749" width="11.140625" bestFit="1" customWidth="1"/>
    <col min="8750" max="8750" width="9.28515625" bestFit="1" customWidth="1"/>
    <col min="8949" max="8949" width="9.5703125" bestFit="1" customWidth="1"/>
    <col min="8950" max="8950" width="14.42578125" bestFit="1" customWidth="1"/>
    <col min="8951" max="8951" width="10.28515625" bestFit="1" customWidth="1"/>
    <col min="8952" max="8952" width="11" bestFit="1" customWidth="1"/>
    <col min="8953" max="8953" width="14.42578125" bestFit="1" customWidth="1"/>
    <col min="8954" max="8954" width="10.28515625" bestFit="1" customWidth="1"/>
    <col min="8955" max="8955" width="11" bestFit="1" customWidth="1"/>
    <col min="8956" max="8956" width="17.140625" customWidth="1"/>
    <col min="8959" max="8966" width="16.140625" customWidth="1"/>
    <col min="8967" max="8967" width="9.28515625" customWidth="1"/>
    <col min="8968" max="8968" width="7.140625" customWidth="1"/>
    <col min="8969" max="8969" width="11.140625" customWidth="1"/>
    <col min="8970" max="8970" width="7.140625" customWidth="1"/>
    <col min="8971" max="8971" width="11.140625" bestFit="1" customWidth="1"/>
    <col min="8972" max="8972" width="7.140625" customWidth="1"/>
    <col min="8973" max="8973" width="11.140625" bestFit="1" customWidth="1"/>
    <col min="8974" max="8974" width="7.140625" customWidth="1"/>
    <col min="8975" max="8975" width="11.140625" customWidth="1"/>
    <col min="8976" max="8976" width="7.140625" customWidth="1"/>
    <col min="8977" max="8977" width="11.140625" bestFit="1" customWidth="1"/>
    <col min="8978" max="8978" width="7.140625" customWidth="1"/>
    <col min="8979" max="8979" width="11.140625" bestFit="1" customWidth="1"/>
    <col min="8980" max="8980" width="9.28515625" customWidth="1"/>
    <col min="8981" max="8981" width="7.140625" customWidth="1"/>
    <col min="8982" max="8982" width="11.140625" customWidth="1"/>
    <col min="8983" max="8983" width="11.140625" bestFit="1" customWidth="1"/>
    <col min="8984" max="8984" width="7.140625" customWidth="1"/>
    <col min="8985" max="8985" width="11.140625" bestFit="1" customWidth="1"/>
    <col min="8986" max="8986" width="11.140625" customWidth="1"/>
    <col min="8987" max="8987" width="7.140625" customWidth="1"/>
    <col min="8988" max="8989" width="11.140625" bestFit="1" customWidth="1"/>
    <col min="8990" max="8990" width="7.140625" customWidth="1"/>
    <col min="8991" max="8992" width="11.140625" bestFit="1" customWidth="1"/>
    <col min="8993" max="8993" width="9.28515625" customWidth="1"/>
    <col min="8994" max="8994" width="7.140625" customWidth="1"/>
    <col min="8995" max="8997" width="11.140625" bestFit="1" customWidth="1"/>
    <col min="8998" max="8998" width="7.140625" customWidth="1"/>
    <col min="8999" max="9001" width="11.140625" bestFit="1" customWidth="1"/>
    <col min="9002" max="9002" width="7.140625" customWidth="1"/>
    <col min="9003" max="9005" width="11.140625" bestFit="1" customWidth="1"/>
    <col min="9006" max="9006" width="9.28515625" bestFit="1" customWidth="1"/>
    <col min="9205" max="9205" width="9.5703125" bestFit="1" customWidth="1"/>
    <col min="9206" max="9206" width="14.42578125" bestFit="1" customWidth="1"/>
    <col min="9207" max="9207" width="10.28515625" bestFit="1" customWidth="1"/>
    <col min="9208" max="9208" width="11" bestFit="1" customWidth="1"/>
    <col min="9209" max="9209" width="14.42578125" bestFit="1" customWidth="1"/>
    <col min="9210" max="9210" width="10.28515625" bestFit="1" customWidth="1"/>
    <col min="9211" max="9211" width="11" bestFit="1" customWidth="1"/>
    <col min="9212" max="9212" width="17.140625" customWidth="1"/>
    <col min="9215" max="9222" width="16.140625" customWidth="1"/>
    <col min="9223" max="9223" width="9.28515625" customWidth="1"/>
    <col min="9224" max="9224" width="7.140625" customWidth="1"/>
    <col min="9225" max="9225" width="11.140625" customWidth="1"/>
    <col min="9226" max="9226" width="7.140625" customWidth="1"/>
    <col min="9227" max="9227" width="11.140625" bestFit="1" customWidth="1"/>
    <col min="9228" max="9228" width="7.140625" customWidth="1"/>
    <col min="9229" max="9229" width="11.140625" bestFit="1" customWidth="1"/>
    <col min="9230" max="9230" width="7.140625" customWidth="1"/>
    <col min="9231" max="9231" width="11.140625" customWidth="1"/>
    <col min="9232" max="9232" width="7.140625" customWidth="1"/>
    <col min="9233" max="9233" width="11.140625" bestFit="1" customWidth="1"/>
    <col min="9234" max="9234" width="7.140625" customWidth="1"/>
    <col min="9235" max="9235" width="11.140625" bestFit="1" customWidth="1"/>
    <col min="9236" max="9236" width="9.28515625" customWidth="1"/>
    <col min="9237" max="9237" width="7.140625" customWidth="1"/>
    <col min="9238" max="9238" width="11.140625" customWidth="1"/>
    <col min="9239" max="9239" width="11.140625" bestFit="1" customWidth="1"/>
    <col min="9240" max="9240" width="7.140625" customWidth="1"/>
    <col min="9241" max="9241" width="11.140625" bestFit="1" customWidth="1"/>
    <col min="9242" max="9242" width="11.140625" customWidth="1"/>
    <col min="9243" max="9243" width="7.140625" customWidth="1"/>
    <col min="9244" max="9245" width="11.140625" bestFit="1" customWidth="1"/>
    <col min="9246" max="9246" width="7.140625" customWidth="1"/>
    <col min="9247" max="9248" width="11.140625" bestFit="1" customWidth="1"/>
    <col min="9249" max="9249" width="9.28515625" customWidth="1"/>
    <col min="9250" max="9250" width="7.140625" customWidth="1"/>
    <col min="9251" max="9253" width="11.140625" bestFit="1" customWidth="1"/>
    <col min="9254" max="9254" width="7.140625" customWidth="1"/>
    <col min="9255" max="9257" width="11.140625" bestFit="1" customWidth="1"/>
    <col min="9258" max="9258" width="7.140625" customWidth="1"/>
    <col min="9259" max="9261" width="11.140625" bestFit="1" customWidth="1"/>
    <col min="9262" max="9262" width="9.28515625" bestFit="1" customWidth="1"/>
    <col min="9461" max="9461" width="9.5703125" bestFit="1" customWidth="1"/>
    <col min="9462" max="9462" width="14.42578125" bestFit="1" customWidth="1"/>
    <col min="9463" max="9463" width="10.28515625" bestFit="1" customWidth="1"/>
    <col min="9464" max="9464" width="11" bestFit="1" customWidth="1"/>
    <col min="9465" max="9465" width="14.42578125" bestFit="1" customWidth="1"/>
    <col min="9466" max="9466" width="10.28515625" bestFit="1" customWidth="1"/>
    <col min="9467" max="9467" width="11" bestFit="1" customWidth="1"/>
    <col min="9468" max="9468" width="17.140625" customWidth="1"/>
    <col min="9471" max="9478" width="16.140625" customWidth="1"/>
    <col min="9479" max="9479" width="9.28515625" customWidth="1"/>
    <col min="9480" max="9480" width="7.140625" customWidth="1"/>
    <col min="9481" max="9481" width="11.140625" customWidth="1"/>
    <col min="9482" max="9482" width="7.140625" customWidth="1"/>
    <col min="9483" max="9483" width="11.140625" bestFit="1" customWidth="1"/>
    <col min="9484" max="9484" width="7.140625" customWidth="1"/>
    <col min="9485" max="9485" width="11.140625" bestFit="1" customWidth="1"/>
    <col min="9486" max="9486" width="7.140625" customWidth="1"/>
    <col min="9487" max="9487" width="11.140625" customWidth="1"/>
    <col min="9488" max="9488" width="7.140625" customWidth="1"/>
    <col min="9489" max="9489" width="11.140625" bestFit="1" customWidth="1"/>
    <col min="9490" max="9490" width="7.140625" customWidth="1"/>
    <col min="9491" max="9491" width="11.140625" bestFit="1" customWidth="1"/>
    <col min="9492" max="9492" width="9.28515625" customWidth="1"/>
    <col min="9493" max="9493" width="7.140625" customWidth="1"/>
    <col min="9494" max="9494" width="11.140625" customWidth="1"/>
    <col min="9495" max="9495" width="11.140625" bestFit="1" customWidth="1"/>
    <col min="9496" max="9496" width="7.140625" customWidth="1"/>
    <col min="9497" max="9497" width="11.140625" bestFit="1" customWidth="1"/>
    <col min="9498" max="9498" width="11.140625" customWidth="1"/>
    <col min="9499" max="9499" width="7.140625" customWidth="1"/>
    <col min="9500" max="9501" width="11.140625" bestFit="1" customWidth="1"/>
    <col min="9502" max="9502" width="7.140625" customWidth="1"/>
    <col min="9503" max="9504" width="11.140625" bestFit="1" customWidth="1"/>
    <col min="9505" max="9505" width="9.28515625" customWidth="1"/>
    <col min="9506" max="9506" width="7.140625" customWidth="1"/>
    <col min="9507" max="9509" width="11.140625" bestFit="1" customWidth="1"/>
    <col min="9510" max="9510" width="7.140625" customWidth="1"/>
    <col min="9511" max="9513" width="11.140625" bestFit="1" customWidth="1"/>
    <col min="9514" max="9514" width="7.140625" customWidth="1"/>
    <col min="9515" max="9517" width="11.140625" bestFit="1" customWidth="1"/>
    <col min="9518" max="9518" width="9.28515625" bestFit="1" customWidth="1"/>
    <col min="9717" max="9717" width="9.5703125" bestFit="1" customWidth="1"/>
    <col min="9718" max="9718" width="14.42578125" bestFit="1" customWidth="1"/>
    <col min="9719" max="9719" width="10.28515625" bestFit="1" customWidth="1"/>
    <col min="9720" max="9720" width="11" bestFit="1" customWidth="1"/>
    <col min="9721" max="9721" width="14.42578125" bestFit="1" customWidth="1"/>
    <col min="9722" max="9722" width="10.28515625" bestFit="1" customWidth="1"/>
    <col min="9723" max="9723" width="11" bestFit="1" customWidth="1"/>
    <col min="9724" max="9724" width="17.140625" customWidth="1"/>
    <col min="9727" max="9734" width="16.140625" customWidth="1"/>
    <col min="9735" max="9735" width="9.28515625" customWidth="1"/>
    <col min="9736" max="9736" width="7.140625" customWidth="1"/>
    <col min="9737" max="9737" width="11.140625" customWidth="1"/>
    <col min="9738" max="9738" width="7.140625" customWidth="1"/>
    <col min="9739" max="9739" width="11.140625" bestFit="1" customWidth="1"/>
    <col min="9740" max="9740" width="7.140625" customWidth="1"/>
    <col min="9741" max="9741" width="11.140625" bestFit="1" customWidth="1"/>
    <col min="9742" max="9742" width="7.140625" customWidth="1"/>
    <col min="9743" max="9743" width="11.140625" customWidth="1"/>
    <col min="9744" max="9744" width="7.140625" customWidth="1"/>
    <col min="9745" max="9745" width="11.140625" bestFit="1" customWidth="1"/>
    <col min="9746" max="9746" width="7.140625" customWidth="1"/>
    <col min="9747" max="9747" width="11.140625" bestFit="1" customWidth="1"/>
    <col min="9748" max="9748" width="9.28515625" customWidth="1"/>
    <col min="9749" max="9749" width="7.140625" customWidth="1"/>
    <col min="9750" max="9750" width="11.140625" customWidth="1"/>
    <col min="9751" max="9751" width="11.140625" bestFit="1" customWidth="1"/>
    <col min="9752" max="9752" width="7.140625" customWidth="1"/>
    <col min="9753" max="9753" width="11.140625" bestFit="1" customWidth="1"/>
    <col min="9754" max="9754" width="11.140625" customWidth="1"/>
    <col min="9755" max="9755" width="7.140625" customWidth="1"/>
    <col min="9756" max="9757" width="11.140625" bestFit="1" customWidth="1"/>
    <col min="9758" max="9758" width="7.140625" customWidth="1"/>
    <col min="9759" max="9760" width="11.140625" bestFit="1" customWidth="1"/>
    <col min="9761" max="9761" width="9.28515625" customWidth="1"/>
    <col min="9762" max="9762" width="7.140625" customWidth="1"/>
    <col min="9763" max="9765" width="11.140625" bestFit="1" customWidth="1"/>
    <col min="9766" max="9766" width="7.140625" customWidth="1"/>
    <col min="9767" max="9769" width="11.140625" bestFit="1" customWidth="1"/>
    <col min="9770" max="9770" width="7.140625" customWidth="1"/>
    <col min="9771" max="9773" width="11.140625" bestFit="1" customWidth="1"/>
    <col min="9774" max="9774" width="9.28515625" bestFit="1" customWidth="1"/>
    <col min="9973" max="9973" width="9.5703125" bestFit="1" customWidth="1"/>
    <col min="9974" max="9974" width="14.42578125" bestFit="1" customWidth="1"/>
    <col min="9975" max="9975" width="10.28515625" bestFit="1" customWidth="1"/>
    <col min="9976" max="9976" width="11" bestFit="1" customWidth="1"/>
    <col min="9977" max="9977" width="14.42578125" bestFit="1" customWidth="1"/>
    <col min="9978" max="9978" width="10.28515625" bestFit="1" customWidth="1"/>
    <col min="9979" max="9979" width="11" bestFit="1" customWidth="1"/>
    <col min="9980" max="9980" width="17.140625" customWidth="1"/>
    <col min="9983" max="9990" width="16.140625" customWidth="1"/>
    <col min="9991" max="9991" width="9.28515625" customWidth="1"/>
    <col min="9992" max="9992" width="7.140625" customWidth="1"/>
    <col min="9993" max="9993" width="11.140625" customWidth="1"/>
    <col min="9994" max="9994" width="7.140625" customWidth="1"/>
    <col min="9995" max="9995" width="11.140625" bestFit="1" customWidth="1"/>
    <col min="9996" max="9996" width="7.140625" customWidth="1"/>
    <col min="9997" max="9997" width="11.140625" bestFit="1" customWidth="1"/>
    <col min="9998" max="9998" width="7.140625" customWidth="1"/>
    <col min="9999" max="9999" width="11.140625" customWidth="1"/>
    <col min="10000" max="10000" width="7.140625" customWidth="1"/>
    <col min="10001" max="10001" width="11.140625" bestFit="1" customWidth="1"/>
    <col min="10002" max="10002" width="7.140625" customWidth="1"/>
    <col min="10003" max="10003" width="11.140625" bestFit="1" customWidth="1"/>
    <col min="10004" max="10004" width="9.28515625" customWidth="1"/>
    <col min="10005" max="10005" width="7.140625" customWidth="1"/>
    <col min="10006" max="10006" width="11.140625" customWidth="1"/>
    <col min="10007" max="10007" width="11.140625" bestFit="1" customWidth="1"/>
    <col min="10008" max="10008" width="7.140625" customWidth="1"/>
    <col min="10009" max="10009" width="11.140625" bestFit="1" customWidth="1"/>
    <col min="10010" max="10010" width="11.140625" customWidth="1"/>
    <col min="10011" max="10011" width="7.140625" customWidth="1"/>
    <col min="10012" max="10013" width="11.140625" bestFit="1" customWidth="1"/>
    <col min="10014" max="10014" width="7.140625" customWidth="1"/>
    <col min="10015" max="10016" width="11.140625" bestFit="1" customWidth="1"/>
    <col min="10017" max="10017" width="9.28515625" customWidth="1"/>
    <col min="10018" max="10018" width="7.140625" customWidth="1"/>
    <col min="10019" max="10021" width="11.140625" bestFit="1" customWidth="1"/>
    <col min="10022" max="10022" width="7.140625" customWidth="1"/>
    <col min="10023" max="10025" width="11.140625" bestFit="1" customWidth="1"/>
    <col min="10026" max="10026" width="7.140625" customWidth="1"/>
    <col min="10027" max="10029" width="11.140625" bestFit="1" customWidth="1"/>
    <col min="10030" max="10030" width="9.28515625" bestFit="1" customWidth="1"/>
    <col min="10229" max="10229" width="9.5703125" bestFit="1" customWidth="1"/>
    <col min="10230" max="10230" width="14.42578125" bestFit="1" customWidth="1"/>
    <col min="10231" max="10231" width="10.28515625" bestFit="1" customWidth="1"/>
    <col min="10232" max="10232" width="11" bestFit="1" customWidth="1"/>
    <col min="10233" max="10233" width="14.42578125" bestFit="1" customWidth="1"/>
    <col min="10234" max="10234" width="10.28515625" bestFit="1" customWidth="1"/>
    <col min="10235" max="10235" width="11" bestFit="1" customWidth="1"/>
    <col min="10236" max="10236" width="17.140625" customWidth="1"/>
    <col min="10239" max="10246" width="16.140625" customWidth="1"/>
    <col min="10247" max="10247" width="9.28515625" customWidth="1"/>
    <col min="10248" max="10248" width="7.140625" customWidth="1"/>
    <col min="10249" max="10249" width="11.140625" customWidth="1"/>
    <col min="10250" max="10250" width="7.140625" customWidth="1"/>
    <col min="10251" max="10251" width="11.140625" bestFit="1" customWidth="1"/>
    <col min="10252" max="10252" width="7.140625" customWidth="1"/>
    <col min="10253" max="10253" width="11.140625" bestFit="1" customWidth="1"/>
    <col min="10254" max="10254" width="7.140625" customWidth="1"/>
    <col min="10255" max="10255" width="11.140625" customWidth="1"/>
    <col min="10256" max="10256" width="7.140625" customWidth="1"/>
    <col min="10257" max="10257" width="11.140625" bestFit="1" customWidth="1"/>
    <col min="10258" max="10258" width="7.140625" customWidth="1"/>
    <col min="10259" max="10259" width="11.140625" bestFit="1" customWidth="1"/>
    <col min="10260" max="10260" width="9.28515625" customWidth="1"/>
    <col min="10261" max="10261" width="7.140625" customWidth="1"/>
    <col min="10262" max="10262" width="11.140625" customWidth="1"/>
    <col min="10263" max="10263" width="11.140625" bestFit="1" customWidth="1"/>
    <col min="10264" max="10264" width="7.140625" customWidth="1"/>
    <col min="10265" max="10265" width="11.140625" bestFit="1" customWidth="1"/>
    <col min="10266" max="10266" width="11.140625" customWidth="1"/>
    <col min="10267" max="10267" width="7.140625" customWidth="1"/>
    <col min="10268" max="10269" width="11.140625" bestFit="1" customWidth="1"/>
    <col min="10270" max="10270" width="7.140625" customWidth="1"/>
    <col min="10271" max="10272" width="11.140625" bestFit="1" customWidth="1"/>
    <col min="10273" max="10273" width="9.28515625" customWidth="1"/>
    <col min="10274" max="10274" width="7.140625" customWidth="1"/>
    <col min="10275" max="10277" width="11.140625" bestFit="1" customWidth="1"/>
    <col min="10278" max="10278" width="7.140625" customWidth="1"/>
    <col min="10279" max="10281" width="11.140625" bestFit="1" customWidth="1"/>
    <col min="10282" max="10282" width="7.140625" customWidth="1"/>
    <col min="10283" max="10285" width="11.140625" bestFit="1" customWidth="1"/>
    <col min="10286" max="10286" width="9.28515625" bestFit="1" customWidth="1"/>
    <col min="10485" max="10485" width="9.5703125" bestFit="1" customWidth="1"/>
    <col min="10486" max="10486" width="14.42578125" bestFit="1" customWidth="1"/>
    <col min="10487" max="10487" width="10.28515625" bestFit="1" customWidth="1"/>
    <col min="10488" max="10488" width="11" bestFit="1" customWidth="1"/>
    <col min="10489" max="10489" width="14.42578125" bestFit="1" customWidth="1"/>
    <col min="10490" max="10490" width="10.28515625" bestFit="1" customWidth="1"/>
    <col min="10491" max="10491" width="11" bestFit="1" customWidth="1"/>
    <col min="10492" max="10492" width="17.140625" customWidth="1"/>
    <col min="10495" max="10502" width="16.140625" customWidth="1"/>
    <col min="10503" max="10503" width="9.28515625" customWidth="1"/>
    <col min="10504" max="10504" width="7.140625" customWidth="1"/>
    <col min="10505" max="10505" width="11.140625" customWidth="1"/>
    <col min="10506" max="10506" width="7.140625" customWidth="1"/>
    <col min="10507" max="10507" width="11.140625" bestFit="1" customWidth="1"/>
    <col min="10508" max="10508" width="7.140625" customWidth="1"/>
    <col min="10509" max="10509" width="11.140625" bestFit="1" customWidth="1"/>
    <col min="10510" max="10510" width="7.140625" customWidth="1"/>
    <col min="10511" max="10511" width="11.140625" customWidth="1"/>
    <col min="10512" max="10512" width="7.140625" customWidth="1"/>
    <col min="10513" max="10513" width="11.140625" bestFit="1" customWidth="1"/>
    <col min="10514" max="10514" width="7.140625" customWidth="1"/>
    <col min="10515" max="10515" width="11.140625" bestFit="1" customWidth="1"/>
    <col min="10516" max="10516" width="9.28515625" customWidth="1"/>
    <col min="10517" max="10517" width="7.140625" customWidth="1"/>
    <col min="10518" max="10518" width="11.140625" customWidth="1"/>
    <col min="10519" max="10519" width="11.140625" bestFit="1" customWidth="1"/>
    <col min="10520" max="10520" width="7.140625" customWidth="1"/>
    <col min="10521" max="10521" width="11.140625" bestFit="1" customWidth="1"/>
    <col min="10522" max="10522" width="11.140625" customWidth="1"/>
    <col min="10523" max="10523" width="7.140625" customWidth="1"/>
    <col min="10524" max="10525" width="11.140625" bestFit="1" customWidth="1"/>
    <col min="10526" max="10526" width="7.140625" customWidth="1"/>
    <col min="10527" max="10528" width="11.140625" bestFit="1" customWidth="1"/>
    <col min="10529" max="10529" width="9.28515625" customWidth="1"/>
    <col min="10530" max="10530" width="7.140625" customWidth="1"/>
    <col min="10531" max="10533" width="11.140625" bestFit="1" customWidth="1"/>
    <col min="10534" max="10534" width="7.140625" customWidth="1"/>
    <col min="10535" max="10537" width="11.140625" bestFit="1" customWidth="1"/>
    <col min="10538" max="10538" width="7.140625" customWidth="1"/>
    <col min="10539" max="10541" width="11.140625" bestFit="1" customWidth="1"/>
    <col min="10542" max="10542" width="9.28515625" bestFit="1" customWidth="1"/>
    <col min="10741" max="10741" width="9.5703125" bestFit="1" customWidth="1"/>
    <col min="10742" max="10742" width="14.42578125" bestFit="1" customWidth="1"/>
    <col min="10743" max="10743" width="10.28515625" bestFit="1" customWidth="1"/>
    <col min="10744" max="10744" width="11" bestFit="1" customWidth="1"/>
    <col min="10745" max="10745" width="14.42578125" bestFit="1" customWidth="1"/>
    <col min="10746" max="10746" width="10.28515625" bestFit="1" customWidth="1"/>
    <col min="10747" max="10747" width="11" bestFit="1" customWidth="1"/>
    <col min="10748" max="10748" width="17.140625" customWidth="1"/>
    <col min="10751" max="10758" width="16.140625" customWidth="1"/>
    <col min="10759" max="10759" width="9.28515625" customWidth="1"/>
    <col min="10760" max="10760" width="7.140625" customWidth="1"/>
    <col min="10761" max="10761" width="11.140625" customWidth="1"/>
    <col min="10762" max="10762" width="7.140625" customWidth="1"/>
    <col min="10763" max="10763" width="11.140625" bestFit="1" customWidth="1"/>
    <col min="10764" max="10764" width="7.140625" customWidth="1"/>
    <col min="10765" max="10765" width="11.140625" bestFit="1" customWidth="1"/>
    <col min="10766" max="10766" width="7.140625" customWidth="1"/>
    <col min="10767" max="10767" width="11.140625" customWidth="1"/>
    <col min="10768" max="10768" width="7.140625" customWidth="1"/>
    <col min="10769" max="10769" width="11.140625" bestFit="1" customWidth="1"/>
    <col min="10770" max="10770" width="7.140625" customWidth="1"/>
    <col min="10771" max="10771" width="11.140625" bestFit="1" customWidth="1"/>
    <col min="10772" max="10772" width="9.28515625" customWidth="1"/>
    <col min="10773" max="10773" width="7.140625" customWidth="1"/>
    <col min="10774" max="10774" width="11.140625" customWidth="1"/>
    <col min="10775" max="10775" width="11.140625" bestFit="1" customWidth="1"/>
    <col min="10776" max="10776" width="7.140625" customWidth="1"/>
    <col min="10777" max="10777" width="11.140625" bestFit="1" customWidth="1"/>
    <col min="10778" max="10778" width="11.140625" customWidth="1"/>
    <col min="10779" max="10779" width="7.140625" customWidth="1"/>
    <col min="10780" max="10781" width="11.140625" bestFit="1" customWidth="1"/>
    <col min="10782" max="10782" width="7.140625" customWidth="1"/>
    <col min="10783" max="10784" width="11.140625" bestFit="1" customWidth="1"/>
    <col min="10785" max="10785" width="9.28515625" customWidth="1"/>
    <col min="10786" max="10786" width="7.140625" customWidth="1"/>
    <col min="10787" max="10789" width="11.140625" bestFit="1" customWidth="1"/>
    <col min="10790" max="10790" width="7.140625" customWidth="1"/>
    <col min="10791" max="10793" width="11.140625" bestFit="1" customWidth="1"/>
    <col min="10794" max="10794" width="7.140625" customWidth="1"/>
    <col min="10795" max="10797" width="11.140625" bestFit="1" customWidth="1"/>
    <col min="10798" max="10798" width="9.28515625" bestFit="1" customWidth="1"/>
    <col min="10997" max="10997" width="9.5703125" bestFit="1" customWidth="1"/>
    <col min="10998" max="10998" width="14.42578125" bestFit="1" customWidth="1"/>
    <col min="10999" max="10999" width="10.28515625" bestFit="1" customWidth="1"/>
    <col min="11000" max="11000" width="11" bestFit="1" customWidth="1"/>
    <col min="11001" max="11001" width="14.42578125" bestFit="1" customWidth="1"/>
    <col min="11002" max="11002" width="10.28515625" bestFit="1" customWidth="1"/>
    <col min="11003" max="11003" width="11" bestFit="1" customWidth="1"/>
    <col min="11004" max="11004" width="17.140625" customWidth="1"/>
    <col min="11007" max="11014" width="16.140625" customWidth="1"/>
    <col min="11015" max="11015" width="9.28515625" customWidth="1"/>
    <col min="11016" max="11016" width="7.140625" customWidth="1"/>
    <col min="11017" max="11017" width="11.140625" customWidth="1"/>
    <col min="11018" max="11018" width="7.140625" customWidth="1"/>
    <col min="11019" max="11019" width="11.140625" bestFit="1" customWidth="1"/>
    <col min="11020" max="11020" width="7.140625" customWidth="1"/>
    <col min="11021" max="11021" width="11.140625" bestFit="1" customWidth="1"/>
    <col min="11022" max="11022" width="7.140625" customWidth="1"/>
    <col min="11023" max="11023" width="11.140625" customWidth="1"/>
    <col min="11024" max="11024" width="7.140625" customWidth="1"/>
    <col min="11025" max="11025" width="11.140625" bestFit="1" customWidth="1"/>
    <col min="11026" max="11026" width="7.140625" customWidth="1"/>
    <col min="11027" max="11027" width="11.140625" bestFit="1" customWidth="1"/>
    <col min="11028" max="11028" width="9.28515625" customWidth="1"/>
    <col min="11029" max="11029" width="7.140625" customWidth="1"/>
    <col min="11030" max="11030" width="11.140625" customWidth="1"/>
    <col min="11031" max="11031" width="11.140625" bestFit="1" customWidth="1"/>
    <col min="11032" max="11032" width="7.140625" customWidth="1"/>
    <col min="11033" max="11033" width="11.140625" bestFit="1" customWidth="1"/>
    <col min="11034" max="11034" width="11.140625" customWidth="1"/>
    <col min="11035" max="11035" width="7.140625" customWidth="1"/>
    <col min="11036" max="11037" width="11.140625" bestFit="1" customWidth="1"/>
    <col min="11038" max="11038" width="7.140625" customWidth="1"/>
    <col min="11039" max="11040" width="11.140625" bestFit="1" customWidth="1"/>
    <col min="11041" max="11041" width="9.28515625" customWidth="1"/>
    <col min="11042" max="11042" width="7.140625" customWidth="1"/>
    <col min="11043" max="11045" width="11.140625" bestFit="1" customWidth="1"/>
    <col min="11046" max="11046" width="7.140625" customWidth="1"/>
    <col min="11047" max="11049" width="11.140625" bestFit="1" customWidth="1"/>
    <col min="11050" max="11050" width="7.140625" customWidth="1"/>
    <col min="11051" max="11053" width="11.140625" bestFit="1" customWidth="1"/>
    <col min="11054" max="11054" width="9.28515625" bestFit="1" customWidth="1"/>
    <col min="11253" max="11253" width="9.5703125" bestFit="1" customWidth="1"/>
    <col min="11254" max="11254" width="14.42578125" bestFit="1" customWidth="1"/>
    <col min="11255" max="11255" width="10.28515625" bestFit="1" customWidth="1"/>
    <col min="11256" max="11256" width="11" bestFit="1" customWidth="1"/>
    <col min="11257" max="11257" width="14.42578125" bestFit="1" customWidth="1"/>
    <col min="11258" max="11258" width="10.28515625" bestFit="1" customWidth="1"/>
    <col min="11259" max="11259" width="11" bestFit="1" customWidth="1"/>
    <col min="11260" max="11260" width="17.140625" customWidth="1"/>
    <col min="11263" max="11270" width="16.140625" customWidth="1"/>
    <col min="11271" max="11271" width="9.28515625" customWidth="1"/>
    <col min="11272" max="11272" width="7.140625" customWidth="1"/>
    <col min="11273" max="11273" width="11.140625" customWidth="1"/>
    <col min="11274" max="11274" width="7.140625" customWidth="1"/>
    <col min="11275" max="11275" width="11.140625" bestFit="1" customWidth="1"/>
    <col min="11276" max="11276" width="7.140625" customWidth="1"/>
    <col min="11277" max="11277" width="11.140625" bestFit="1" customWidth="1"/>
    <col min="11278" max="11278" width="7.140625" customWidth="1"/>
    <col min="11279" max="11279" width="11.140625" customWidth="1"/>
    <col min="11280" max="11280" width="7.140625" customWidth="1"/>
    <col min="11281" max="11281" width="11.140625" bestFit="1" customWidth="1"/>
    <col min="11282" max="11282" width="7.140625" customWidth="1"/>
    <col min="11283" max="11283" width="11.140625" bestFit="1" customWidth="1"/>
    <col min="11284" max="11284" width="9.28515625" customWidth="1"/>
    <col min="11285" max="11285" width="7.140625" customWidth="1"/>
    <col min="11286" max="11286" width="11.140625" customWidth="1"/>
    <col min="11287" max="11287" width="11.140625" bestFit="1" customWidth="1"/>
    <col min="11288" max="11288" width="7.140625" customWidth="1"/>
    <col min="11289" max="11289" width="11.140625" bestFit="1" customWidth="1"/>
    <col min="11290" max="11290" width="11.140625" customWidth="1"/>
    <col min="11291" max="11291" width="7.140625" customWidth="1"/>
    <col min="11292" max="11293" width="11.140625" bestFit="1" customWidth="1"/>
    <col min="11294" max="11294" width="7.140625" customWidth="1"/>
    <col min="11295" max="11296" width="11.140625" bestFit="1" customWidth="1"/>
    <col min="11297" max="11297" width="9.28515625" customWidth="1"/>
    <col min="11298" max="11298" width="7.140625" customWidth="1"/>
    <col min="11299" max="11301" width="11.140625" bestFit="1" customWidth="1"/>
    <col min="11302" max="11302" width="7.140625" customWidth="1"/>
    <col min="11303" max="11305" width="11.140625" bestFit="1" customWidth="1"/>
    <col min="11306" max="11306" width="7.140625" customWidth="1"/>
    <col min="11307" max="11309" width="11.140625" bestFit="1" customWidth="1"/>
    <col min="11310" max="11310" width="9.28515625" bestFit="1" customWidth="1"/>
    <col min="11509" max="11509" width="9.5703125" bestFit="1" customWidth="1"/>
    <col min="11510" max="11510" width="14.42578125" bestFit="1" customWidth="1"/>
    <col min="11511" max="11511" width="10.28515625" bestFit="1" customWidth="1"/>
    <col min="11512" max="11512" width="11" bestFit="1" customWidth="1"/>
    <col min="11513" max="11513" width="14.42578125" bestFit="1" customWidth="1"/>
    <col min="11514" max="11514" width="10.28515625" bestFit="1" customWidth="1"/>
    <col min="11515" max="11515" width="11" bestFit="1" customWidth="1"/>
    <col min="11516" max="11516" width="17.140625" customWidth="1"/>
    <col min="11519" max="11526" width="16.140625" customWidth="1"/>
    <col min="11527" max="11527" width="9.28515625" customWidth="1"/>
    <col min="11528" max="11528" width="7.140625" customWidth="1"/>
    <col min="11529" max="11529" width="11.140625" customWidth="1"/>
    <col min="11530" max="11530" width="7.140625" customWidth="1"/>
    <col min="11531" max="11531" width="11.140625" bestFit="1" customWidth="1"/>
    <col min="11532" max="11532" width="7.140625" customWidth="1"/>
    <col min="11533" max="11533" width="11.140625" bestFit="1" customWidth="1"/>
    <col min="11534" max="11534" width="7.140625" customWidth="1"/>
    <col min="11535" max="11535" width="11.140625" customWidth="1"/>
    <col min="11536" max="11536" width="7.140625" customWidth="1"/>
    <col min="11537" max="11537" width="11.140625" bestFit="1" customWidth="1"/>
    <col min="11538" max="11538" width="7.140625" customWidth="1"/>
    <col min="11539" max="11539" width="11.140625" bestFit="1" customWidth="1"/>
    <col min="11540" max="11540" width="9.28515625" customWidth="1"/>
    <col min="11541" max="11541" width="7.140625" customWidth="1"/>
    <col min="11542" max="11542" width="11.140625" customWidth="1"/>
    <col min="11543" max="11543" width="11.140625" bestFit="1" customWidth="1"/>
    <col min="11544" max="11544" width="7.140625" customWidth="1"/>
    <col min="11545" max="11545" width="11.140625" bestFit="1" customWidth="1"/>
    <col min="11546" max="11546" width="11.140625" customWidth="1"/>
    <col min="11547" max="11547" width="7.140625" customWidth="1"/>
    <col min="11548" max="11549" width="11.140625" bestFit="1" customWidth="1"/>
    <col min="11550" max="11550" width="7.140625" customWidth="1"/>
    <col min="11551" max="11552" width="11.140625" bestFit="1" customWidth="1"/>
    <col min="11553" max="11553" width="9.28515625" customWidth="1"/>
    <col min="11554" max="11554" width="7.140625" customWidth="1"/>
    <col min="11555" max="11557" width="11.140625" bestFit="1" customWidth="1"/>
    <col min="11558" max="11558" width="7.140625" customWidth="1"/>
    <col min="11559" max="11561" width="11.140625" bestFit="1" customWidth="1"/>
    <col min="11562" max="11562" width="7.140625" customWidth="1"/>
    <col min="11563" max="11565" width="11.140625" bestFit="1" customWidth="1"/>
    <col min="11566" max="11566" width="9.28515625" bestFit="1" customWidth="1"/>
    <col min="11765" max="11765" width="9.5703125" bestFit="1" customWidth="1"/>
    <col min="11766" max="11766" width="14.42578125" bestFit="1" customWidth="1"/>
    <col min="11767" max="11767" width="10.28515625" bestFit="1" customWidth="1"/>
    <col min="11768" max="11768" width="11" bestFit="1" customWidth="1"/>
    <col min="11769" max="11769" width="14.42578125" bestFit="1" customWidth="1"/>
    <col min="11770" max="11770" width="10.28515625" bestFit="1" customWidth="1"/>
    <col min="11771" max="11771" width="11" bestFit="1" customWidth="1"/>
    <col min="11772" max="11772" width="17.140625" customWidth="1"/>
    <col min="11775" max="11782" width="16.140625" customWidth="1"/>
    <col min="11783" max="11783" width="9.28515625" customWidth="1"/>
    <col min="11784" max="11784" width="7.140625" customWidth="1"/>
    <col min="11785" max="11785" width="11.140625" customWidth="1"/>
    <col min="11786" max="11786" width="7.140625" customWidth="1"/>
    <col min="11787" max="11787" width="11.140625" bestFit="1" customWidth="1"/>
    <col min="11788" max="11788" width="7.140625" customWidth="1"/>
    <col min="11789" max="11789" width="11.140625" bestFit="1" customWidth="1"/>
    <col min="11790" max="11790" width="7.140625" customWidth="1"/>
    <col min="11791" max="11791" width="11.140625" customWidth="1"/>
    <col min="11792" max="11792" width="7.140625" customWidth="1"/>
    <col min="11793" max="11793" width="11.140625" bestFit="1" customWidth="1"/>
    <col min="11794" max="11794" width="7.140625" customWidth="1"/>
    <col min="11795" max="11795" width="11.140625" bestFit="1" customWidth="1"/>
    <col min="11796" max="11796" width="9.28515625" customWidth="1"/>
    <col min="11797" max="11797" width="7.140625" customWidth="1"/>
    <col min="11798" max="11798" width="11.140625" customWidth="1"/>
    <col min="11799" max="11799" width="11.140625" bestFit="1" customWidth="1"/>
    <col min="11800" max="11800" width="7.140625" customWidth="1"/>
    <col min="11801" max="11801" width="11.140625" bestFit="1" customWidth="1"/>
    <col min="11802" max="11802" width="11.140625" customWidth="1"/>
    <col min="11803" max="11803" width="7.140625" customWidth="1"/>
    <col min="11804" max="11805" width="11.140625" bestFit="1" customWidth="1"/>
    <col min="11806" max="11806" width="7.140625" customWidth="1"/>
    <col min="11807" max="11808" width="11.140625" bestFit="1" customWidth="1"/>
    <col min="11809" max="11809" width="9.28515625" customWidth="1"/>
    <col min="11810" max="11810" width="7.140625" customWidth="1"/>
    <col min="11811" max="11813" width="11.140625" bestFit="1" customWidth="1"/>
    <col min="11814" max="11814" width="7.140625" customWidth="1"/>
    <col min="11815" max="11817" width="11.140625" bestFit="1" customWidth="1"/>
    <col min="11818" max="11818" width="7.140625" customWidth="1"/>
    <col min="11819" max="11821" width="11.140625" bestFit="1" customWidth="1"/>
    <col min="11822" max="11822" width="9.28515625" bestFit="1" customWidth="1"/>
    <col min="12021" max="12021" width="9.5703125" bestFit="1" customWidth="1"/>
    <col min="12022" max="12022" width="14.42578125" bestFit="1" customWidth="1"/>
    <col min="12023" max="12023" width="10.28515625" bestFit="1" customWidth="1"/>
    <col min="12024" max="12024" width="11" bestFit="1" customWidth="1"/>
    <col min="12025" max="12025" width="14.42578125" bestFit="1" customWidth="1"/>
    <col min="12026" max="12026" width="10.28515625" bestFit="1" customWidth="1"/>
    <col min="12027" max="12027" width="11" bestFit="1" customWidth="1"/>
    <col min="12028" max="12028" width="17.140625" customWidth="1"/>
    <col min="12031" max="12038" width="16.140625" customWidth="1"/>
    <col min="12039" max="12039" width="9.28515625" customWidth="1"/>
    <col min="12040" max="12040" width="7.140625" customWidth="1"/>
    <col min="12041" max="12041" width="11.140625" customWidth="1"/>
    <col min="12042" max="12042" width="7.140625" customWidth="1"/>
    <col min="12043" max="12043" width="11.140625" bestFit="1" customWidth="1"/>
    <col min="12044" max="12044" width="7.140625" customWidth="1"/>
    <col min="12045" max="12045" width="11.140625" bestFit="1" customWidth="1"/>
    <col min="12046" max="12046" width="7.140625" customWidth="1"/>
    <col min="12047" max="12047" width="11.140625" customWidth="1"/>
    <col min="12048" max="12048" width="7.140625" customWidth="1"/>
    <col min="12049" max="12049" width="11.140625" bestFit="1" customWidth="1"/>
    <col min="12050" max="12050" width="7.140625" customWidth="1"/>
    <col min="12051" max="12051" width="11.140625" bestFit="1" customWidth="1"/>
    <col min="12052" max="12052" width="9.28515625" customWidth="1"/>
    <col min="12053" max="12053" width="7.140625" customWidth="1"/>
    <col min="12054" max="12054" width="11.140625" customWidth="1"/>
    <col min="12055" max="12055" width="11.140625" bestFit="1" customWidth="1"/>
    <col min="12056" max="12056" width="7.140625" customWidth="1"/>
    <col min="12057" max="12057" width="11.140625" bestFit="1" customWidth="1"/>
    <col min="12058" max="12058" width="11.140625" customWidth="1"/>
    <col min="12059" max="12059" width="7.140625" customWidth="1"/>
    <col min="12060" max="12061" width="11.140625" bestFit="1" customWidth="1"/>
    <col min="12062" max="12062" width="7.140625" customWidth="1"/>
    <col min="12063" max="12064" width="11.140625" bestFit="1" customWidth="1"/>
    <col min="12065" max="12065" width="9.28515625" customWidth="1"/>
    <col min="12066" max="12066" width="7.140625" customWidth="1"/>
    <col min="12067" max="12069" width="11.140625" bestFit="1" customWidth="1"/>
    <col min="12070" max="12070" width="7.140625" customWidth="1"/>
    <col min="12071" max="12073" width="11.140625" bestFit="1" customWidth="1"/>
    <col min="12074" max="12074" width="7.140625" customWidth="1"/>
    <col min="12075" max="12077" width="11.140625" bestFit="1" customWidth="1"/>
    <col min="12078" max="12078" width="9.28515625" bestFit="1" customWidth="1"/>
    <col min="12277" max="12277" width="9.5703125" bestFit="1" customWidth="1"/>
    <col min="12278" max="12278" width="14.42578125" bestFit="1" customWidth="1"/>
    <col min="12279" max="12279" width="10.28515625" bestFit="1" customWidth="1"/>
    <col min="12280" max="12280" width="11" bestFit="1" customWidth="1"/>
    <col min="12281" max="12281" width="14.42578125" bestFit="1" customWidth="1"/>
    <col min="12282" max="12282" width="10.28515625" bestFit="1" customWidth="1"/>
    <col min="12283" max="12283" width="11" bestFit="1" customWidth="1"/>
    <col min="12284" max="12284" width="17.140625" customWidth="1"/>
    <col min="12287" max="12294" width="16.140625" customWidth="1"/>
    <col min="12295" max="12295" width="9.28515625" customWidth="1"/>
    <col min="12296" max="12296" width="7.140625" customWidth="1"/>
    <col min="12297" max="12297" width="11.140625" customWidth="1"/>
    <col min="12298" max="12298" width="7.140625" customWidth="1"/>
    <col min="12299" max="12299" width="11.140625" bestFit="1" customWidth="1"/>
    <col min="12300" max="12300" width="7.140625" customWidth="1"/>
    <col min="12301" max="12301" width="11.140625" bestFit="1" customWidth="1"/>
    <col min="12302" max="12302" width="7.140625" customWidth="1"/>
    <col min="12303" max="12303" width="11.140625" customWidth="1"/>
    <col min="12304" max="12304" width="7.140625" customWidth="1"/>
    <col min="12305" max="12305" width="11.140625" bestFit="1" customWidth="1"/>
    <col min="12306" max="12306" width="7.140625" customWidth="1"/>
    <col min="12307" max="12307" width="11.140625" bestFit="1" customWidth="1"/>
    <col min="12308" max="12308" width="9.28515625" customWidth="1"/>
    <col min="12309" max="12309" width="7.140625" customWidth="1"/>
    <col min="12310" max="12310" width="11.140625" customWidth="1"/>
    <col min="12311" max="12311" width="11.140625" bestFit="1" customWidth="1"/>
    <col min="12312" max="12312" width="7.140625" customWidth="1"/>
    <col min="12313" max="12313" width="11.140625" bestFit="1" customWidth="1"/>
    <col min="12314" max="12314" width="11.140625" customWidth="1"/>
    <col min="12315" max="12315" width="7.140625" customWidth="1"/>
    <col min="12316" max="12317" width="11.140625" bestFit="1" customWidth="1"/>
    <col min="12318" max="12318" width="7.140625" customWidth="1"/>
    <col min="12319" max="12320" width="11.140625" bestFit="1" customWidth="1"/>
    <col min="12321" max="12321" width="9.28515625" customWidth="1"/>
    <col min="12322" max="12322" width="7.140625" customWidth="1"/>
    <col min="12323" max="12325" width="11.140625" bestFit="1" customWidth="1"/>
    <col min="12326" max="12326" width="7.140625" customWidth="1"/>
    <col min="12327" max="12329" width="11.140625" bestFit="1" customWidth="1"/>
    <col min="12330" max="12330" width="7.140625" customWidth="1"/>
    <col min="12331" max="12333" width="11.140625" bestFit="1" customWidth="1"/>
    <col min="12334" max="12334" width="9.28515625" bestFit="1" customWidth="1"/>
    <col min="12533" max="12533" width="9.5703125" bestFit="1" customWidth="1"/>
    <col min="12534" max="12534" width="14.42578125" bestFit="1" customWidth="1"/>
    <col min="12535" max="12535" width="10.28515625" bestFit="1" customWidth="1"/>
    <col min="12536" max="12536" width="11" bestFit="1" customWidth="1"/>
    <col min="12537" max="12537" width="14.42578125" bestFit="1" customWidth="1"/>
    <col min="12538" max="12538" width="10.28515625" bestFit="1" customWidth="1"/>
    <col min="12539" max="12539" width="11" bestFit="1" customWidth="1"/>
    <col min="12540" max="12540" width="17.140625" customWidth="1"/>
    <col min="12543" max="12550" width="16.140625" customWidth="1"/>
    <col min="12551" max="12551" width="9.28515625" customWidth="1"/>
    <col min="12552" max="12552" width="7.140625" customWidth="1"/>
    <col min="12553" max="12553" width="11.140625" customWidth="1"/>
    <col min="12554" max="12554" width="7.140625" customWidth="1"/>
    <col min="12555" max="12555" width="11.140625" bestFit="1" customWidth="1"/>
    <col min="12556" max="12556" width="7.140625" customWidth="1"/>
    <col min="12557" max="12557" width="11.140625" bestFit="1" customWidth="1"/>
    <col min="12558" max="12558" width="7.140625" customWidth="1"/>
    <col min="12559" max="12559" width="11.140625" customWidth="1"/>
    <col min="12560" max="12560" width="7.140625" customWidth="1"/>
    <col min="12561" max="12561" width="11.140625" bestFit="1" customWidth="1"/>
    <col min="12562" max="12562" width="7.140625" customWidth="1"/>
    <col min="12563" max="12563" width="11.140625" bestFit="1" customWidth="1"/>
    <col min="12564" max="12564" width="9.28515625" customWidth="1"/>
    <col min="12565" max="12565" width="7.140625" customWidth="1"/>
    <col min="12566" max="12566" width="11.140625" customWidth="1"/>
    <col min="12567" max="12567" width="11.140625" bestFit="1" customWidth="1"/>
    <col min="12568" max="12568" width="7.140625" customWidth="1"/>
    <col min="12569" max="12569" width="11.140625" bestFit="1" customWidth="1"/>
    <col min="12570" max="12570" width="11.140625" customWidth="1"/>
    <col min="12571" max="12571" width="7.140625" customWidth="1"/>
    <col min="12572" max="12573" width="11.140625" bestFit="1" customWidth="1"/>
    <col min="12574" max="12574" width="7.140625" customWidth="1"/>
    <col min="12575" max="12576" width="11.140625" bestFit="1" customWidth="1"/>
    <col min="12577" max="12577" width="9.28515625" customWidth="1"/>
    <col min="12578" max="12578" width="7.140625" customWidth="1"/>
    <col min="12579" max="12581" width="11.140625" bestFit="1" customWidth="1"/>
    <col min="12582" max="12582" width="7.140625" customWidth="1"/>
    <col min="12583" max="12585" width="11.140625" bestFit="1" customWidth="1"/>
    <col min="12586" max="12586" width="7.140625" customWidth="1"/>
    <col min="12587" max="12589" width="11.140625" bestFit="1" customWidth="1"/>
    <col min="12590" max="12590" width="9.28515625" bestFit="1" customWidth="1"/>
    <col min="12789" max="12789" width="9.5703125" bestFit="1" customWidth="1"/>
    <col min="12790" max="12790" width="14.42578125" bestFit="1" customWidth="1"/>
    <col min="12791" max="12791" width="10.28515625" bestFit="1" customWidth="1"/>
    <col min="12792" max="12792" width="11" bestFit="1" customWidth="1"/>
    <col min="12793" max="12793" width="14.42578125" bestFit="1" customWidth="1"/>
    <col min="12794" max="12794" width="10.28515625" bestFit="1" customWidth="1"/>
    <col min="12795" max="12795" width="11" bestFit="1" customWidth="1"/>
    <col min="12796" max="12796" width="17.140625" customWidth="1"/>
    <col min="12799" max="12806" width="16.140625" customWidth="1"/>
    <col min="12807" max="12807" width="9.28515625" customWidth="1"/>
    <col min="12808" max="12808" width="7.140625" customWidth="1"/>
    <col min="12809" max="12809" width="11.140625" customWidth="1"/>
    <col min="12810" max="12810" width="7.140625" customWidth="1"/>
    <col min="12811" max="12811" width="11.140625" bestFit="1" customWidth="1"/>
    <col min="12812" max="12812" width="7.140625" customWidth="1"/>
    <col min="12813" max="12813" width="11.140625" bestFit="1" customWidth="1"/>
    <col min="12814" max="12814" width="7.140625" customWidth="1"/>
    <col min="12815" max="12815" width="11.140625" customWidth="1"/>
    <col min="12816" max="12816" width="7.140625" customWidth="1"/>
    <col min="12817" max="12817" width="11.140625" bestFit="1" customWidth="1"/>
    <col min="12818" max="12818" width="7.140625" customWidth="1"/>
    <col min="12819" max="12819" width="11.140625" bestFit="1" customWidth="1"/>
    <col min="12820" max="12820" width="9.28515625" customWidth="1"/>
    <col min="12821" max="12821" width="7.140625" customWidth="1"/>
    <col min="12822" max="12822" width="11.140625" customWidth="1"/>
    <col min="12823" max="12823" width="11.140625" bestFit="1" customWidth="1"/>
    <col min="12824" max="12824" width="7.140625" customWidth="1"/>
    <col min="12825" max="12825" width="11.140625" bestFit="1" customWidth="1"/>
    <col min="12826" max="12826" width="11.140625" customWidth="1"/>
    <col min="12827" max="12827" width="7.140625" customWidth="1"/>
    <col min="12828" max="12829" width="11.140625" bestFit="1" customWidth="1"/>
    <col min="12830" max="12830" width="7.140625" customWidth="1"/>
    <col min="12831" max="12832" width="11.140625" bestFit="1" customWidth="1"/>
    <col min="12833" max="12833" width="9.28515625" customWidth="1"/>
    <col min="12834" max="12834" width="7.140625" customWidth="1"/>
    <col min="12835" max="12837" width="11.140625" bestFit="1" customWidth="1"/>
    <col min="12838" max="12838" width="7.140625" customWidth="1"/>
    <col min="12839" max="12841" width="11.140625" bestFit="1" customWidth="1"/>
    <col min="12842" max="12842" width="7.140625" customWidth="1"/>
    <col min="12843" max="12845" width="11.140625" bestFit="1" customWidth="1"/>
    <col min="12846" max="12846" width="9.28515625" bestFit="1" customWidth="1"/>
    <col min="13045" max="13045" width="9.5703125" bestFit="1" customWidth="1"/>
    <col min="13046" max="13046" width="14.42578125" bestFit="1" customWidth="1"/>
    <col min="13047" max="13047" width="10.28515625" bestFit="1" customWidth="1"/>
    <col min="13048" max="13048" width="11" bestFit="1" customWidth="1"/>
    <col min="13049" max="13049" width="14.42578125" bestFit="1" customWidth="1"/>
    <col min="13050" max="13050" width="10.28515625" bestFit="1" customWidth="1"/>
    <col min="13051" max="13051" width="11" bestFit="1" customWidth="1"/>
    <col min="13052" max="13052" width="17.140625" customWidth="1"/>
    <col min="13055" max="13062" width="16.140625" customWidth="1"/>
    <col min="13063" max="13063" width="9.28515625" customWidth="1"/>
    <col min="13064" max="13064" width="7.140625" customWidth="1"/>
    <col min="13065" max="13065" width="11.140625" customWidth="1"/>
    <col min="13066" max="13066" width="7.140625" customWidth="1"/>
    <col min="13067" max="13067" width="11.140625" bestFit="1" customWidth="1"/>
    <col min="13068" max="13068" width="7.140625" customWidth="1"/>
    <col min="13069" max="13069" width="11.140625" bestFit="1" customWidth="1"/>
    <col min="13070" max="13070" width="7.140625" customWidth="1"/>
    <col min="13071" max="13071" width="11.140625" customWidth="1"/>
    <col min="13072" max="13072" width="7.140625" customWidth="1"/>
    <col min="13073" max="13073" width="11.140625" bestFit="1" customWidth="1"/>
    <col min="13074" max="13074" width="7.140625" customWidth="1"/>
    <col min="13075" max="13075" width="11.140625" bestFit="1" customWidth="1"/>
    <col min="13076" max="13076" width="9.28515625" customWidth="1"/>
    <col min="13077" max="13077" width="7.140625" customWidth="1"/>
    <col min="13078" max="13078" width="11.140625" customWidth="1"/>
    <col min="13079" max="13079" width="11.140625" bestFit="1" customWidth="1"/>
    <col min="13080" max="13080" width="7.140625" customWidth="1"/>
    <col min="13081" max="13081" width="11.140625" bestFit="1" customWidth="1"/>
    <col min="13082" max="13082" width="11.140625" customWidth="1"/>
    <col min="13083" max="13083" width="7.140625" customWidth="1"/>
    <col min="13084" max="13085" width="11.140625" bestFit="1" customWidth="1"/>
    <col min="13086" max="13086" width="7.140625" customWidth="1"/>
    <col min="13087" max="13088" width="11.140625" bestFit="1" customWidth="1"/>
    <col min="13089" max="13089" width="9.28515625" customWidth="1"/>
    <col min="13090" max="13090" width="7.140625" customWidth="1"/>
    <col min="13091" max="13093" width="11.140625" bestFit="1" customWidth="1"/>
    <col min="13094" max="13094" width="7.140625" customWidth="1"/>
    <col min="13095" max="13097" width="11.140625" bestFit="1" customWidth="1"/>
    <col min="13098" max="13098" width="7.140625" customWidth="1"/>
    <col min="13099" max="13101" width="11.140625" bestFit="1" customWidth="1"/>
    <col min="13102" max="13102" width="9.28515625" bestFit="1" customWidth="1"/>
    <col min="13301" max="13301" width="9.5703125" bestFit="1" customWidth="1"/>
    <col min="13302" max="13302" width="14.42578125" bestFit="1" customWidth="1"/>
    <col min="13303" max="13303" width="10.28515625" bestFit="1" customWidth="1"/>
    <col min="13304" max="13304" width="11" bestFit="1" customWidth="1"/>
    <col min="13305" max="13305" width="14.42578125" bestFit="1" customWidth="1"/>
    <col min="13306" max="13306" width="10.28515625" bestFit="1" customWidth="1"/>
    <col min="13307" max="13307" width="11" bestFit="1" customWidth="1"/>
    <col min="13308" max="13308" width="17.140625" customWidth="1"/>
    <col min="13311" max="13318" width="16.140625" customWidth="1"/>
    <col min="13319" max="13319" width="9.28515625" customWidth="1"/>
    <col min="13320" max="13320" width="7.140625" customWidth="1"/>
    <col min="13321" max="13321" width="11.140625" customWidth="1"/>
    <col min="13322" max="13322" width="7.140625" customWidth="1"/>
    <col min="13323" max="13323" width="11.140625" bestFit="1" customWidth="1"/>
    <col min="13324" max="13324" width="7.140625" customWidth="1"/>
    <col min="13325" max="13325" width="11.140625" bestFit="1" customWidth="1"/>
    <col min="13326" max="13326" width="7.140625" customWidth="1"/>
    <col min="13327" max="13327" width="11.140625" customWidth="1"/>
    <col min="13328" max="13328" width="7.140625" customWidth="1"/>
    <col min="13329" max="13329" width="11.140625" bestFit="1" customWidth="1"/>
    <col min="13330" max="13330" width="7.140625" customWidth="1"/>
    <col min="13331" max="13331" width="11.140625" bestFit="1" customWidth="1"/>
    <col min="13332" max="13332" width="9.28515625" customWidth="1"/>
    <col min="13333" max="13333" width="7.140625" customWidth="1"/>
    <col min="13334" max="13334" width="11.140625" customWidth="1"/>
    <col min="13335" max="13335" width="11.140625" bestFit="1" customWidth="1"/>
    <col min="13336" max="13336" width="7.140625" customWidth="1"/>
    <col min="13337" max="13337" width="11.140625" bestFit="1" customWidth="1"/>
    <col min="13338" max="13338" width="11.140625" customWidth="1"/>
    <col min="13339" max="13339" width="7.140625" customWidth="1"/>
    <col min="13340" max="13341" width="11.140625" bestFit="1" customWidth="1"/>
    <col min="13342" max="13342" width="7.140625" customWidth="1"/>
    <col min="13343" max="13344" width="11.140625" bestFit="1" customWidth="1"/>
    <col min="13345" max="13345" width="9.28515625" customWidth="1"/>
    <col min="13346" max="13346" width="7.140625" customWidth="1"/>
    <col min="13347" max="13349" width="11.140625" bestFit="1" customWidth="1"/>
    <col min="13350" max="13350" width="7.140625" customWidth="1"/>
    <col min="13351" max="13353" width="11.140625" bestFit="1" customWidth="1"/>
    <col min="13354" max="13354" width="7.140625" customWidth="1"/>
    <col min="13355" max="13357" width="11.140625" bestFit="1" customWidth="1"/>
    <col min="13358" max="13358" width="9.28515625" bestFit="1" customWidth="1"/>
    <col min="13557" max="13557" width="9.5703125" bestFit="1" customWidth="1"/>
    <col min="13558" max="13558" width="14.42578125" bestFit="1" customWidth="1"/>
    <col min="13559" max="13559" width="10.28515625" bestFit="1" customWidth="1"/>
    <col min="13560" max="13560" width="11" bestFit="1" customWidth="1"/>
    <col min="13561" max="13561" width="14.42578125" bestFit="1" customWidth="1"/>
    <col min="13562" max="13562" width="10.28515625" bestFit="1" customWidth="1"/>
    <col min="13563" max="13563" width="11" bestFit="1" customWidth="1"/>
    <col min="13564" max="13564" width="17.140625" customWidth="1"/>
    <col min="13567" max="13574" width="16.140625" customWidth="1"/>
    <col min="13575" max="13575" width="9.28515625" customWidth="1"/>
    <col min="13576" max="13576" width="7.140625" customWidth="1"/>
    <col min="13577" max="13577" width="11.140625" customWidth="1"/>
    <col min="13578" max="13578" width="7.140625" customWidth="1"/>
    <col min="13579" max="13579" width="11.140625" bestFit="1" customWidth="1"/>
    <col min="13580" max="13580" width="7.140625" customWidth="1"/>
    <col min="13581" max="13581" width="11.140625" bestFit="1" customWidth="1"/>
    <col min="13582" max="13582" width="7.140625" customWidth="1"/>
    <col min="13583" max="13583" width="11.140625" customWidth="1"/>
    <col min="13584" max="13584" width="7.140625" customWidth="1"/>
    <col min="13585" max="13585" width="11.140625" bestFit="1" customWidth="1"/>
    <col min="13586" max="13586" width="7.140625" customWidth="1"/>
    <col min="13587" max="13587" width="11.140625" bestFit="1" customWidth="1"/>
    <col min="13588" max="13588" width="9.28515625" customWidth="1"/>
    <col min="13589" max="13589" width="7.140625" customWidth="1"/>
    <col min="13590" max="13590" width="11.140625" customWidth="1"/>
    <col min="13591" max="13591" width="11.140625" bestFit="1" customWidth="1"/>
    <col min="13592" max="13592" width="7.140625" customWidth="1"/>
    <col min="13593" max="13593" width="11.140625" bestFit="1" customWidth="1"/>
    <col min="13594" max="13594" width="11.140625" customWidth="1"/>
    <col min="13595" max="13595" width="7.140625" customWidth="1"/>
    <col min="13596" max="13597" width="11.140625" bestFit="1" customWidth="1"/>
    <col min="13598" max="13598" width="7.140625" customWidth="1"/>
    <col min="13599" max="13600" width="11.140625" bestFit="1" customWidth="1"/>
    <col min="13601" max="13601" width="9.28515625" customWidth="1"/>
    <col min="13602" max="13602" width="7.140625" customWidth="1"/>
    <col min="13603" max="13605" width="11.140625" bestFit="1" customWidth="1"/>
    <col min="13606" max="13606" width="7.140625" customWidth="1"/>
    <col min="13607" max="13609" width="11.140625" bestFit="1" customWidth="1"/>
    <col min="13610" max="13610" width="7.140625" customWidth="1"/>
    <col min="13611" max="13613" width="11.140625" bestFit="1" customWidth="1"/>
    <col min="13614" max="13614" width="9.28515625" bestFit="1" customWidth="1"/>
    <col min="13813" max="13813" width="9.5703125" bestFit="1" customWidth="1"/>
    <col min="13814" max="13814" width="14.42578125" bestFit="1" customWidth="1"/>
    <col min="13815" max="13815" width="10.28515625" bestFit="1" customWidth="1"/>
    <col min="13816" max="13816" width="11" bestFit="1" customWidth="1"/>
    <col min="13817" max="13817" width="14.42578125" bestFit="1" customWidth="1"/>
    <col min="13818" max="13818" width="10.28515625" bestFit="1" customWidth="1"/>
    <col min="13819" max="13819" width="11" bestFit="1" customWidth="1"/>
    <col min="13820" max="13820" width="17.140625" customWidth="1"/>
    <col min="13823" max="13830" width="16.140625" customWidth="1"/>
    <col min="13831" max="13831" width="9.28515625" customWidth="1"/>
    <col min="13832" max="13832" width="7.140625" customWidth="1"/>
    <col min="13833" max="13833" width="11.140625" customWidth="1"/>
    <col min="13834" max="13834" width="7.140625" customWidth="1"/>
    <col min="13835" max="13835" width="11.140625" bestFit="1" customWidth="1"/>
    <col min="13836" max="13836" width="7.140625" customWidth="1"/>
    <col min="13837" max="13837" width="11.140625" bestFit="1" customWidth="1"/>
    <col min="13838" max="13838" width="7.140625" customWidth="1"/>
    <col min="13839" max="13839" width="11.140625" customWidth="1"/>
    <col min="13840" max="13840" width="7.140625" customWidth="1"/>
    <col min="13841" max="13841" width="11.140625" bestFit="1" customWidth="1"/>
    <col min="13842" max="13842" width="7.140625" customWidth="1"/>
    <col min="13843" max="13843" width="11.140625" bestFit="1" customWidth="1"/>
    <col min="13844" max="13844" width="9.28515625" customWidth="1"/>
    <col min="13845" max="13845" width="7.140625" customWidth="1"/>
    <col min="13846" max="13846" width="11.140625" customWidth="1"/>
    <col min="13847" max="13847" width="11.140625" bestFit="1" customWidth="1"/>
    <col min="13848" max="13848" width="7.140625" customWidth="1"/>
    <col min="13849" max="13849" width="11.140625" bestFit="1" customWidth="1"/>
    <col min="13850" max="13850" width="11.140625" customWidth="1"/>
    <col min="13851" max="13851" width="7.140625" customWidth="1"/>
    <col min="13852" max="13853" width="11.140625" bestFit="1" customWidth="1"/>
    <col min="13854" max="13854" width="7.140625" customWidth="1"/>
    <col min="13855" max="13856" width="11.140625" bestFit="1" customWidth="1"/>
    <col min="13857" max="13857" width="9.28515625" customWidth="1"/>
    <col min="13858" max="13858" width="7.140625" customWidth="1"/>
    <col min="13859" max="13861" width="11.140625" bestFit="1" customWidth="1"/>
    <col min="13862" max="13862" width="7.140625" customWidth="1"/>
    <col min="13863" max="13865" width="11.140625" bestFit="1" customWidth="1"/>
    <col min="13866" max="13866" width="7.140625" customWidth="1"/>
    <col min="13867" max="13869" width="11.140625" bestFit="1" customWidth="1"/>
    <col min="13870" max="13870" width="9.28515625" bestFit="1" customWidth="1"/>
    <col min="14069" max="14069" width="9.5703125" bestFit="1" customWidth="1"/>
    <col min="14070" max="14070" width="14.42578125" bestFit="1" customWidth="1"/>
    <col min="14071" max="14071" width="10.28515625" bestFit="1" customWidth="1"/>
    <col min="14072" max="14072" width="11" bestFit="1" customWidth="1"/>
    <col min="14073" max="14073" width="14.42578125" bestFit="1" customWidth="1"/>
    <col min="14074" max="14074" width="10.28515625" bestFit="1" customWidth="1"/>
    <col min="14075" max="14075" width="11" bestFit="1" customWidth="1"/>
    <col min="14076" max="14076" width="17.140625" customWidth="1"/>
    <col min="14079" max="14086" width="16.140625" customWidth="1"/>
    <col min="14087" max="14087" width="9.28515625" customWidth="1"/>
    <col min="14088" max="14088" width="7.140625" customWidth="1"/>
    <col min="14089" max="14089" width="11.140625" customWidth="1"/>
    <col min="14090" max="14090" width="7.140625" customWidth="1"/>
    <col min="14091" max="14091" width="11.140625" bestFit="1" customWidth="1"/>
    <col min="14092" max="14092" width="7.140625" customWidth="1"/>
    <col min="14093" max="14093" width="11.140625" bestFit="1" customWidth="1"/>
    <col min="14094" max="14094" width="7.140625" customWidth="1"/>
    <col min="14095" max="14095" width="11.140625" customWidth="1"/>
    <col min="14096" max="14096" width="7.140625" customWidth="1"/>
    <col min="14097" max="14097" width="11.140625" bestFit="1" customWidth="1"/>
    <col min="14098" max="14098" width="7.140625" customWidth="1"/>
    <col min="14099" max="14099" width="11.140625" bestFit="1" customWidth="1"/>
    <col min="14100" max="14100" width="9.28515625" customWidth="1"/>
    <col min="14101" max="14101" width="7.140625" customWidth="1"/>
    <col min="14102" max="14102" width="11.140625" customWidth="1"/>
    <col min="14103" max="14103" width="11.140625" bestFit="1" customWidth="1"/>
    <col min="14104" max="14104" width="7.140625" customWidth="1"/>
    <col min="14105" max="14105" width="11.140625" bestFit="1" customWidth="1"/>
    <col min="14106" max="14106" width="11.140625" customWidth="1"/>
    <col min="14107" max="14107" width="7.140625" customWidth="1"/>
    <col min="14108" max="14109" width="11.140625" bestFit="1" customWidth="1"/>
    <col min="14110" max="14110" width="7.140625" customWidth="1"/>
    <col min="14111" max="14112" width="11.140625" bestFit="1" customWidth="1"/>
    <col min="14113" max="14113" width="9.28515625" customWidth="1"/>
    <col min="14114" max="14114" width="7.140625" customWidth="1"/>
    <col min="14115" max="14117" width="11.140625" bestFit="1" customWidth="1"/>
    <col min="14118" max="14118" width="7.140625" customWidth="1"/>
    <col min="14119" max="14121" width="11.140625" bestFit="1" customWidth="1"/>
    <col min="14122" max="14122" width="7.140625" customWidth="1"/>
    <col min="14123" max="14125" width="11.140625" bestFit="1" customWidth="1"/>
    <col min="14126" max="14126" width="9.28515625" bestFit="1" customWidth="1"/>
    <col min="14325" max="14325" width="9.5703125" bestFit="1" customWidth="1"/>
    <col min="14326" max="14326" width="14.42578125" bestFit="1" customWidth="1"/>
    <col min="14327" max="14327" width="10.28515625" bestFit="1" customWidth="1"/>
    <col min="14328" max="14328" width="11" bestFit="1" customWidth="1"/>
    <col min="14329" max="14329" width="14.42578125" bestFit="1" customWidth="1"/>
    <col min="14330" max="14330" width="10.28515625" bestFit="1" customWidth="1"/>
    <col min="14331" max="14331" width="11" bestFit="1" customWidth="1"/>
    <col min="14332" max="14332" width="17.140625" customWidth="1"/>
    <col min="14335" max="14342" width="16.140625" customWidth="1"/>
    <col min="14343" max="14343" width="9.28515625" customWidth="1"/>
    <col min="14344" max="14344" width="7.140625" customWidth="1"/>
    <col min="14345" max="14345" width="11.140625" customWidth="1"/>
    <col min="14346" max="14346" width="7.140625" customWidth="1"/>
    <col min="14347" max="14347" width="11.140625" bestFit="1" customWidth="1"/>
    <col min="14348" max="14348" width="7.140625" customWidth="1"/>
    <col min="14349" max="14349" width="11.140625" bestFit="1" customWidth="1"/>
    <col min="14350" max="14350" width="7.140625" customWidth="1"/>
    <col min="14351" max="14351" width="11.140625" customWidth="1"/>
    <col min="14352" max="14352" width="7.140625" customWidth="1"/>
    <col min="14353" max="14353" width="11.140625" bestFit="1" customWidth="1"/>
    <col min="14354" max="14354" width="7.140625" customWidth="1"/>
    <col min="14355" max="14355" width="11.140625" bestFit="1" customWidth="1"/>
    <col min="14356" max="14356" width="9.28515625" customWidth="1"/>
    <col min="14357" max="14357" width="7.140625" customWidth="1"/>
    <col min="14358" max="14358" width="11.140625" customWidth="1"/>
    <col min="14359" max="14359" width="11.140625" bestFit="1" customWidth="1"/>
    <col min="14360" max="14360" width="7.140625" customWidth="1"/>
    <col min="14361" max="14361" width="11.140625" bestFit="1" customWidth="1"/>
    <col min="14362" max="14362" width="11.140625" customWidth="1"/>
    <col min="14363" max="14363" width="7.140625" customWidth="1"/>
    <col min="14364" max="14365" width="11.140625" bestFit="1" customWidth="1"/>
    <col min="14366" max="14366" width="7.140625" customWidth="1"/>
    <col min="14367" max="14368" width="11.140625" bestFit="1" customWidth="1"/>
    <col min="14369" max="14369" width="9.28515625" customWidth="1"/>
    <col min="14370" max="14370" width="7.140625" customWidth="1"/>
    <col min="14371" max="14373" width="11.140625" bestFit="1" customWidth="1"/>
    <col min="14374" max="14374" width="7.140625" customWidth="1"/>
    <col min="14375" max="14377" width="11.140625" bestFit="1" customWidth="1"/>
    <col min="14378" max="14378" width="7.140625" customWidth="1"/>
    <col min="14379" max="14381" width="11.140625" bestFit="1" customWidth="1"/>
    <col min="14382" max="14382" width="9.28515625" bestFit="1" customWidth="1"/>
    <col min="14581" max="14581" width="9.5703125" bestFit="1" customWidth="1"/>
    <col min="14582" max="14582" width="14.42578125" bestFit="1" customWidth="1"/>
    <col min="14583" max="14583" width="10.28515625" bestFit="1" customWidth="1"/>
    <col min="14584" max="14584" width="11" bestFit="1" customWidth="1"/>
    <col min="14585" max="14585" width="14.42578125" bestFit="1" customWidth="1"/>
    <col min="14586" max="14586" width="10.28515625" bestFit="1" customWidth="1"/>
    <col min="14587" max="14587" width="11" bestFit="1" customWidth="1"/>
    <col min="14588" max="14588" width="17.140625" customWidth="1"/>
    <col min="14591" max="14598" width="16.140625" customWidth="1"/>
    <col min="14599" max="14599" width="9.28515625" customWidth="1"/>
    <col min="14600" max="14600" width="7.140625" customWidth="1"/>
    <col min="14601" max="14601" width="11.140625" customWidth="1"/>
    <col min="14602" max="14602" width="7.140625" customWidth="1"/>
    <col min="14603" max="14603" width="11.140625" bestFit="1" customWidth="1"/>
    <col min="14604" max="14604" width="7.140625" customWidth="1"/>
    <col min="14605" max="14605" width="11.140625" bestFit="1" customWidth="1"/>
    <col min="14606" max="14606" width="7.140625" customWidth="1"/>
    <col min="14607" max="14607" width="11.140625" customWidth="1"/>
    <col min="14608" max="14608" width="7.140625" customWidth="1"/>
    <col min="14609" max="14609" width="11.140625" bestFit="1" customWidth="1"/>
    <col min="14610" max="14610" width="7.140625" customWidth="1"/>
    <col min="14611" max="14611" width="11.140625" bestFit="1" customWidth="1"/>
    <col min="14612" max="14612" width="9.28515625" customWidth="1"/>
    <col min="14613" max="14613" width="7.140625" customWidth="1"/>
    <col min="14614" max="14614" width="11.140625" customWidth="1"/>
    <col min="14615" max="14615" width="11.140625" bestFit="1" customWidth="1"/>
    <col min="14616" max="14616" width="7.140625" customWidth="1"/>
    <col min="14617" max="14617" width="11.140625" bestFit="1" customWidth="1"/>
    <col min="14618" max="14618" width="11.140625" customWidth="1"/>
    <col min="14619" max="14619" width="7.140625" customWidth="1"/>
    <col min="14620" max="14621" width="11.140625" bestFit="1" customWidth="1"/>
    <col min="14622" max="14622" width="7.140625" customWidth="1"/>
    <col min="14623" max="14624" width="11.140625" bestFit="1" customWidth="1"/>
    <col min="14625" max="14625" width="9.28515625" customWidth="1"/>
    <col min="14626" max="14626" width="7.140625" customWidth="1"/>
    <col min="14627" max="14629" width="11.140625" bestFit="1" customWidth="1"/>
    <col min="14630" max="14630" width="7.140625" customWidth="1"/>
    <col min="14631" max="14633" width="11.140625" bestFit="1" customWidth="1"/>
    <col min="14634" max="14634" width="7.140625" customWidth="1"/>
    <col min="14635" max="14637" width="11.140625" bestFit="1" customWidth="1"/>
    <col min="14638" max="14638" width="9.28515625" bestFit="1" customWidth="1"/>
    <col min="14837" max="14837" width="9.5703125" bestFit="1" customWidth="1"/>
    <col min="14838" max="14838" width="14.42578125" bestFit="1" customWidth="1"/>
    <col min="14839" max="14839" width="10.28515625" bestFit="1" customWidth="1"/>
    <col min="14840" max="14840" width="11" bestFit="1" customWidth="1"/>
    <col min="14841" max="14841" width="14.42578125" bestFit="1" customWidth="1"/>
    <col min="14842" max="14842" width="10.28515625" bestFit="1" customWidth="1"/>
    <col min="14843" max="14843" width="11" bestFit="1" customWidth="1"/>
    <col min="14844" max="14844" width="17.140625" customWidth="1"/>
    <col min="14847" max="14854" width="16.140625" customWidth="1"/>
    <col min="14855" max="14855" width="9.28515625" customWidth="1"/>
    <col min="14856" max="14856" width="7.140625" customWidth="1"/>
    <col min="14857" max="14857" width="11.140625" customWidth="1"/>
    <col min="14858" max="14858" width="7.140625" customWidth="1"/>
    <col min="14859" max="14859" width="11.140625" bestFit="1" customWidth="1"/>
    <col min="14860" max="14860" width="7.140625" customWidth="1"/>
    <col min="14861" max="14861" width="11.140625" bestFit="1" customWidth="1"/>
    <col min="14862" max="14862" width="7.140625" customWidth="1"/>
    <col min="14863" max="14863" width="11.140625" customWidth="1"/>
    <col min="14864" max="14864" width="7.140625" customWidth="1"/>
    <col min="14865" max="14865" width="11.140625" bestFit="1" customWidth="1"/>
    <col min="14866" max="14866" width="7.140625" customWidth="1"/>
    <col min="14867" max="14867" width="11.140625" bestFit="1" customWidth="1"/>
    <col min="14868" max="14868" width="9.28515625" customWidth="1"/>
    <col min="14869" max="14869" width="7.140625" customWidth="1"/>
    <col min="14870" max="14870" width="11.140625" customWidth="1"/>
    <col min="14871" max="14871" width="11.140625" bestFit="1" customWidth="1"/>
    <col min="14872" max="14872" width="7.140625" customWidth="1"/>
    <col min="14873" max="14873" width="11.140625" bestFit="1" customWidth="1"/>
    <col min="14874" max="14874" width="11.140625" customWidth="1"/>
    <col min="14875" max="14875" width="7.140625" customWidth="1"/>
    <col min="14876" max="14877" width="11.140625" bestFit="1" customWidth="1"/>
    <col min="14878" max="14878" width="7.140625" customWidth="1"/>
    <col min="14879" max="14880" width="11.140625" bestFit="1" customWidth="1"/>
    <col min="14881" max="14881" width="9.28515625" customWidth="1"/>
    <col min="14882" max="14882" width="7.140625" customWidth="1"/>
    <col min="14883" max="14885" width="11.140625" bestFit="1" customWidth="1"/>
    <col min="14886" max="14886" width="7.140625" customWidth="1"/>
    <col min="14887" max="14889" width="11.140625" bestFit="1" customWidth="1"/>
    <col min="14890" max="14890" width="7.140625" customWidth="1"/>
    <col min="14891" max="14893" width="11.140625" bestFit="1" customWidth="1"/>
    <col min="14894" max="14894" width="9.28515625" bestFit="1" customWidth="1"/>
    <col min="15093" max="15093" width="9.5703125" bestFit="1" customWidth="1"/>
    <col min="15094" max="15094" width="14.42578125" bestFit="1" customWidth="1"/>
    <col min="15095" max="15095" width="10.28515625" bestFit="1" customWidth="1"/>
    <col min="15096" max="15096" width="11" bestFit="1" customWidth="1"/>
    <col min="15097" max="15097" width="14.42578125" bestFit="1" customWidth="1"/>
    <col min="15098" max="15098" width="10.28515625" bestFit="1" customWidth="1"/>
    <col min="15099" max="15099" width="11" bestFit="1" customWidth="1"/>
    <col min="15100" max="15100" width="17.140625" customWidth="1"/>
    <col min="15103" max="15110" width="16.140625" customWidth="1"/>
    <col min="15111" max="15111" width="9.28515625" customWidth="1"/>
    <col min="15112" max="15112" width="7.140625" customWidth="1"/>
    <col min="15113" max="15113" width="11.140625" customWidth="1"/>
    <col min="15114" max="15114" width="7.140625" customWidth="1"/>
    <col min="15115" max="15115" width="11.140625" bestFit="1" customWidth="1"/>
    <col min="15116" max="15116" width="7.140625" customWidth="1"/>
    <col min="15117" max="15117" width="11.140625" bestFit="1" customWidth="1"/>
    <col min="15118" max="15118" width="7.140625" customWidth="1"/>
    <col min="15119" max="15119" width="11.140625" customWidth="1"/>
    <col min="15120" max="15120" width="7.140625" customWidth="1"/>
    <col min="15121" max="15121" width="11.140625" bestFit="1" customWidth="1"/>
    <col min="15122" max="15122" width="7.140625" customWidth="1"/>
    <col min="15123" max="15123" width="11.140625" bestFit="1" customWidth="1"/>
    <col min="15124" max="15124" width="9.28515625" customWidth="1"/>
    <col min="15125" max="15125" width="7.140625" customWidth="1"/>
    <col min="15126" max="15126" width="11.140625" customWidth="1"/>
    <col min="15127" max="15127" width="11.140625" bestFit="1" customWidth="1"/>
    <col min="15128" max="15128" width="7.140625" customWidth="1"/>
    <col min="15129" max="15129" width="11.140625" bestFit="1" customWidth="1"/>
    <col min="15130" max="15130" width="11.140625" customWidth="1"/>
    <col min="15131" max="15131" width="7.140625" customWidth="1"/>
    <col min="15132" max="15133" width="11.140625" bestFit="1" customWidth="1"/>
    <col min="15134" max="15134" width="7.140625" customWidth="1"/>
    <col min="15135" max="15136" width="11.140625" bestFit="1" customWidth="1"/>
    <col min="15137" max="15137" width="9.28515625" customWidth="1"/>
    <col min="15138" max="15138" width="7.140625" customWidth="1"/>
    <col min="15139" max="15141" width="11.140625" bestFit="1" customWidth="1"/>
    <col min="15142" max="15142" width="7.140625" customWidth="1"/>
    <col min="15143" max="15145" width="11.140625" bestFit="1" customWidth="1"/>
    <col min="15146" max="15146" width="7.140625" customWidth="1"/>
    <col min="15147" max="15149" width="11.140625" bestFit="1" customWidth="1"/>
    <col min="15150" max="15150" width="9.28515625" bestFit="1" customWidth="1"/>
    <col min="15349" max="15349" width="9.5703125" bestFit="1" customWidth="1"/>
    <col min="15350" max="15350" width="14.42578125" bestFit="1" customWidth="1"/>
    <col min="15351" max="15351" width="10.28515625" bestFit="1" customWidth="1"/>
    <col min="15352" max="15352" width="11" bestFit="1" customWidth="1"/>
    <col min="15353" max="15353" width="14.42578125" bestFit="1" customWidth="1"/>
    <col min="15354" max="15354" width="10.28515625" bestFit="1" customWidth="1"/>
    <col min="15355" max="15355" width="11" bestFit="1" customWidth="1"/>
    <col min="15356" max="15356" width="17.140625" customWidth="1"/>
    <col min="15359" max="15366" width="16.140625" customWidth="1"/>
    <col min="15367" max="15367" width="9.28515625" customWidth="1"/>
    <col min="15368" max="15368" width="7.140625" customWidth="1"/>
    <col min="15369" max="15369" width="11.140625" customWidth="1"/>
    <col min="15370" max="15370" width="7.140625" customWidth="1"/>
    <col min="15371" max="15371" width="11.140625" bestFit="1" customWidth="1"/>
    <col min="15372" max="15372" width="7.140625" customWidth="1"/>
    <col min="15373" max="15373" width="11.140625" bestFit="1" customWidth="1"/>
    <col min="15374" max="15374" width="7.140625" customWidth="1"/>
    <col min="15375" max="15375" width="11.140625" customWidth="1"/>
    <col min="15376" max="15376" width="7.140625" customWidth="1"/>
    <col min="15377" max="15377" width="11.140625" bestFit="1" customWidth="1"/>
    <col min="15378" max="15378" width="7.140625" customWidth="1"/>
    <col min="15379" max="15379" width="11.140625" bestFit="1" customWidth="1"/>
    <col min="15380" max="15380" width="9.28515625" customWidth="1"/>
    <col min="15381" max="15381" width="7.140625" customWidth="1"/>
    <col min="15382" max="15382" width="11.140625" customWidth="1"/>
    <col min="15383" max="15383" width="11.140625" bestFit="1" customWidth="1"/>
    <col min="15384" max="15384" width="7.140625" customWidth="1"/>
    <col min="15385" max="15385" width="11.140625" bestFit="1" customWidth="1"/>
    <col min="15386" max="15386" width="11.140625" customWidth="1"/>
    <col min="15387" max="15387" width="7.140625" customWidth="1"/>
    <col min="15388" max="15389" width="11.140625" bestFit="1" customWidth="1"/>
    <col min="15390" max="15390" width="7.140625" customWidth="1"/>
    <col min="15391" max="15392" width="11.140625" bestFit="1" customWidth="1"/>
    <col min="15393" max="15393" width="9.28515625" customWidth="1"/>
    <col min="15394" max="15394" width="7.140625" customWidth="1"/>
    <col min="15395" max="15397" width="11.140625" bestFit="1" customWidth="1"/>
    <col min="15398" max="15398" width="7.140625" customWidth="1"/>
    <col min="15399" max="15401" width="11.140625" bestFit="1" customWidth="1"/>
    <col min="15402" max="15402" width="7.140625" customWidth="1"/>
    <col min="15403" max="15405" width="11.140625" bestFit="1" customWidth="1"/>
    <col min="15406" max="15406" width="9.28515625" bestFit="1" customWidth="1"/>
    <col min="15605" max="15605" width="9.5703125" bestFit="1" customWidth="1"/>
    <col min="15606" max="15606" width="14.42578125" bestFit="1" customWidth="1"/>
    <col min="15607" max="15607" width="10.28515625" bestFit="1" customWidth="1"/>
    <col min="15608" max="15608" width="11" bestFit="1" customWidth="1"/>
    <col min="15609" max="15609" width="14.42578125" bestFit="1" customWidth="1"/>
    <col min="15610" max="15610" width="10.28515625" bestFit="1" customWidth="1"/>
    <col min="15611" max="15611" width="11" bestFit="1" customWidth="1"/>
    <col min="15612" max="15612" width="17.140625" customWidth="1"/>
    <col min="15615" max="15622" width="16.140625" customWidth="1"/>
    <col min="15623" max="15623" width="9.28515625" customWidth="1"/>
    <col min="15624" max="15624" width="7.140625" customWidth="1"/>
    <col min="15625" max="15625" width="11.140625" customWidth="1"/>
    <col min="15626" max="15626" width="7.140625" customWidth="1"/>
    <col min="15627" max="15627" width="11.140625" bestFit="1" customWidth="1"/>
    <col min="15628" max="15628" width="7.140625" customWidth="1"/>
    <col min="15629" max="15629" width="11.140625" bestFit="1" customWidth="1"/>
    <col min="15630" max="15630" width="7.140625" customWidth="1"/>
    <col min="15631" max="15631" width="11.140625" customWidth="1"/>
    <col min="15632" max="15632" width="7.140625" customWidth="1"/>
    <col min="15633" max="15633" width="11.140625" bestFit="1" customWidth="1"/>
    <col min="15634" max="15634" width="7.140625" customWidth="1"/>
    <col min="15635" max="15635" width="11.140625" bestFit="1" customWidth="1"/>
    <col min="15636" max="15636" width="9.28515625" customWidth="1"/>
    <col min="15637" max="15637" width="7.140625" customWidth="1"/>
    <col min="15638" max="15638" width="11.140625" customWidth="1"/>
    <col min="15639" max="15639" width="11.140625" bestFit="1" customWidth="1"/>
    <col min="15640" max="15640" width="7.140625" customWidth="1"/>
    <col min="15641" max="15641" width="11.140625" bestFit="1" customWidth="1"/>
    <col min="15642" max="15642" width="11.140625" customWidth="1"/>
    <col min="15643" max="15643" width="7.140625" customWidth="1"/>
    <col min="15644" max="15645" width="11.140625" bestFit="1" customWidth="1"/>
    <col min="15646" max="15646" width="7.140625" customWidth="1"/>
    <col min="15647" max="15648" width="11.140625" bestFit="1" customWidth="1"/>
    <col min="15649" max="15649" width="9.28515625" customWidth="1"/>
    <col min="15650" max="15650" width="7.140625" customWidth="1"/>
    <col min="15651" max="15653" width="11.140625" bestFit="1" customWidth="1"/>
    <col min="15654" max="15654" width="7.140625" customWidth="1"/>
    <col min="15655" max="15657" width="11.140625" bestFit="1" customWidth="1"/>
    <col min="15658" max="15658" width="7.140625" customWidth="1"/>
    <col min="15659" max="15661" width="11.140625" bestFit="1" customWidth="1"/>
    <col min="15662" max="15662" width="9.28515625" bestFit="1" customWidth="1"/>
    <col min="15861" max="15861" width="9.5703125" bestFit="1" customWidth="1"/>
    <col min="15862" max="15862" width="14.42578125" bestFit="1" customWidth="1"/>
    <col min="15863" max="15863" width="10.28515625" bestFit="1" customWidth="1"/>
    <col min="15864" max="15864" width="11" bestFit="1" customWidth="1"/>
    <col min="15865" max="15865" width="14.42578125" bestFit="1" customWidth="1"/>
    <col min="15866" max="15866" width="10.28515625" bestFit="1" customWidth="1"/>
    <col min="15867" max="15867" width="11" bestFit="1" customWidth="1"/>
    <col min="15868" max="15868" width="17.140625" customWidth="1"/>
    <col min="15871" max="15878" width="16.140625" customWidth="1"/>
    <col min="15879" max="15879" width="9.28515625" customWidth="1"/>
    <col min="15880" max="15880" width="7.140625" customWidth="1"/>
    <col min="15881" max="15881" width="11.140625" customWidth="1"/>
    <col min="15882" max="15882" width="7.140625" customWidth="1"/>
    <col min="15883" max="15883" width="11.140625" bestFit="1" customWidth="1"/>
    <col min="15884" max="15884" width="7.140625" customWidth="1"/>
    <col min="15885" max="15885" width="11.140625" bestFit="1" customWidth="1"/>
    <col min="15886" max="15886" width="7.140625" customWidth="1"/>
    <col min="15887" max="15887" width="11.140625" customWidth="1"/>
    <col min="15888" max="15888" width="7.140625" customWidth="1"/>
    <col min="15889" max="15889" width="11.140625" bestFit="1" customWidth="1"/>
    <col min="15890" max="15890" width="7.140625" customWidth="1"/>
    <col min="15891" max="15891" width="11.140625" bestFit="1" customWidth="1"/>
    <col min="15892" max="15892" width="9.28515625" customWidth="1"/>
    <col min="15893" max="15893" width="7.140625" customWidth="1"/>
    <col min="15894" max="15894" width="11.140625" customWidth="1"/>
    <col min="15895" max="15895" width="11.140625" bestFit="1" customWidth="1"/>
    <col min="15896" max="15896" width="7.140625" customWidth="1"/>
    <col min="15897" max="15897" width="11.140625" bestFit="1" customWidth="1"/>
    <col min="15898" max="15898" width="11.140625" customWidth="1"/>
    <col min="15899" max="15899" width="7.140625" customWidth="1"/>
    <col min="15900" max="15901" width="11.140625" bestFit="1" customWidth="1"/>
    <col min="15902" max="15902" width="7.140625" customWidth="1"/>
    <col min="15903" max="15904" width="11.140625" bestFit="1" customWidth="1"/>
    <col min="15905" max="15905" width="9.28515625" customWidth="1"/>
    <col min="15906" max="15906" width="7.140625" customWidth="1"/>
    <col min="15907" max="15909" width="11.140625" bestFit="1" customWidth="1"/>
    <col min="15910" max="15910" width="7.140625" customWidth="1"/>
    <col min="15911" max="15913" width="11.140625" bestFit="1" customWidth="1"/>
    <col min="15914" max="15914" width="7.140625" customWidth="1"/>
    <col min="15915" max="15917" width="11.140625" bestFit="1" customWidth="1"/>
    <col min="15918" max="15918" width="9.28515625" bestFit="1" customWidth="1"/>
    <col min="16117" max="16117" width="9.5703125" bestFit="1" customWidth="1"/>
    <col min="16118" max="16118" width="14.42578125" bestFit="1" customWidth="1"/>
    <col min="16119" max="16119" width="10.28515625" bestFit="1" customWidth="1"/>
    <col min="16120" max="16120" width="11" bestFit="1" customWidth="1"/>
    <col min="16121" max="16121" width="14.42578125" bestFit="1" customWidth="1"/>
    <col min="16122" max="16122" width="10.28515625" bestFit="1" customWidth="1"/>
    <col min="16123" max="16123" width="11" bestFit="1" customWidth="1"/>
    <col min="16124" max="16124" width="17.140625" customWidth="1"/>
    <col min="16127" max="16134" width="16.140625" customWidth="1"/>
    <col min="16135" max="16135" width="9.28515625" customWidth="1"/>
    <col min="16136" max="16136" width="7.140625" customWidth="1"/>
    <col min="16137" max="16137" width="11.140625" customWidth="1"/>
    <col min="16138" max="16138" width="7.140625" customWidth="1"/>
    <col min="16139" max="16139" width="11.140625" bestFit="1" customWidth="1"/>
    <col min="16140" max="16140" width="7.140625" customWidth="1"/>
    <col min="16141" max="16141" width="11.140625" bestFit="1" customWidth="1"/>
    <col min="16142" max="16142" width="7.140625" customWidth="1"/>
    <col min="16143" max="16143" width="11.140625" customWidth="1"/>
    <col min="16144" max="16144" width="7.140625" customWidth="1"/>
    <col min="16145" max="16145" width="11.140625" bestFit="1" customWidth="1"/>
    <col min="16146" max="16146" width="7.140625" customWidth="1"/>
    <col min="16147" max="16147" width="11.140625" bestFit="1" customWidth="1"/>
    <col min="16148" max="16148" width="9.28515625" customWidth="1"/>
    <col min="16149" max="16149" width="7.140625" customWidth="1"/>
    <col min="16150" max="16150" width="11.140625" customWidth="1"/>
    <col min="16151" max="16151" width="11.140625" bestFit="1" customWidth="1"/>
    <col min="16152" max="16152" width="7.140625" customWidth="1"/>
    <col min="16153" max="16153" width="11.140625" bestFit="1" customWidth="1"/>
    <col min="16154" max="16154" width="11.140625" customWidth="1"/>
    <col min="16155" max="16155" width="7.140625" customWidth="1"/>
    <col min="16156" max="16157" width="11.140625" bestFit="1" customWidth="1"/>
    <col min="16158" max="16158" width="7.140625" customWidth="1"/>
    <col min="16159" max="16160" width="11.140625" bestFit="1" customWidth="1"/>
    <col min="16161" max="16161" width="9.28515625" customWidth="1"/>
    <col min="16162" max="16162" width="7.140625" customWidth="1"/>
    <col min="16163" max="16165" width="11.140625" bestFit="1" customWidth="1"/>
    <col min="16166" max="16166" width="7.140625" customWidth="1"/>
    <col min="16167" max="16169" width="11.140625" bestFit="1" customWidth="1"/>
    <col min="16170" max="16170" width="7.140625" customWidth="1"/>
    <col min="16171" max="16173" width="11.140625" bestFit="1" customWidth="1"/>
    <col min="16174" max="16174" width="9.28515625" bestFit="1" customWidth="1"/>
  </cols>
  <sheetData>
    <row r="2" spans="1:28" ht="72">
      <c r="A2" s="135" t="s">
        <v>126</v>
      </c>
      <c r="B2" s="136" t="s">
        <v>10</v>
      </c>
      <c r="C2" s="136" t="s">
        <v>5</v>
      </c>
      <c r="D2" s="136" t="s">
        <v>11</v>
      </c>
      <c r="E2" s="136" t="s">
        <v>82</v>
      </c>
      <c r="F2" s="136" t="s">
        <v>83</v>
      </c>
      <c r="G2" s="136" t="s">
        <v>77</v>
      </c>
      <c r="H2" s="191" t="s">
        <v>123</v>
      </c>
    </row>
    <row r="3" spans="1:28">
      <c r="A3" s="133" t="s">
        <v>110</v>
      </c>
      <c r="B3" s="81">
        <v>-4048877.3439999996</v>
      </c>
      <c r="C3" s="147">
        <v>-1159547.2949999999</v>
      </c>
      <c r="D3" s="147">
        <v>-773480.82699999982</v>
      </c>
      <c r="E3" s="147">
        <v>-1324299.0689999997</v>
      </c>
      <c r="F3" s="147">
        <v>-1493326.773</v>
      </c>
      <c r="G3" s="147">
        <v>-2597491.3949999991</v>
      </c>
      <c r="H3" s="147">
        <v>2930470.2630000003</v>
      </c>
      <c r="I3" s="66"/>
      <c r="K3" s="66"/>
      <c r="L3" s="66"/>
      <c r="M3" s="66"/>
      <c r="N3" s="66"/>
      <c r="O3" s="66"/>
      <c r="P3" s="66"/>
      <c r="Q3" s="66"/>
      <c r="R3" s="66"/>
      <c r="S3" s="66"/>
      <c r="T3" s="66"/>
      <c r="U3" s="66"/>
      <c r="V3" s="66"/>
      <c r="W3" s="66"/>
      <c r="X3" s="66"/>
      <c r="Y3" s="66">
        <v>33098.800000000003</v>
      </c>
      <c r="Z3" s="66"/>
      <c r="AA3" s="66">
        <v>64426</v>
      </c>
      <c r="AB3" s="66">
        <v>31916.3</v>
      </c>
    </row>
    <row r="7" spans="1:28" ht="75">
      <c r="A7" s="198" t="s">
        <v>126</v>
      </c>
      <c r="B7" s="201" t="s">
        <v>112</v>
      </c>
      <c r="C7" s="201" t="s">
        <v>113</v>
      </c>
      <c r="D7" s="201" t="s">
        <v>94</v>
      </c>
      <c r="E7" s="201" t="s">
        <v>124</v>
      </c>
    </row>
    <row r="8" spans="1:28">
      <c r="A8" s="133" t="s">
        <v>110</v>
      </c>
      <c r="B8" s="196">
        <v>952561.41899999999</v>
      </c>
      <c r="C8" s="197">
        <v>538585.0610000001</v>
      </c>
      <c r="D8" s="197">
        <v>787613.304</v>
      </c>
      <c r="E8" s="197">
        <v>651710.47899999993</v>
      </c>
    </row>
    <row r="10" spans="1:28">
      <c r="A10" s="9" t="s">
        <v>102</v>
      </c>
      <c r="C10" s="200"/>
      <c r="D10" s="200"/>
      <c r="E10" s="200"/>
      <c r="F10" s="66"/>
      <c r="G10" s="66"/>
      <c r="H10" s="66"/>
      <c r="I10" s="66"/>
      <c r="J10" s="66"/>
      <c r="K10" s="66"/>
    </row>
    <row r="11" spans="1:28">
      <c r="A11" s="84" t="s">
        <v>127</v>
      </c>
      <c r="C11" s="200"/>
      <c r="D11" s="200"/>
      <c r="E11" s="200"/>
      <c r="F11" s="66"/>
    </row>
    <row r="12" spans="1:28">
      <c r="A12" s="84" t="s">
        <v>125</v>
      </c>
      <c r="C12" s="200"/>
      <c r="D12" s="200"/>
      <c r="E12" s="200"/>
      <c r="F12" s="66"/>
      <c r="G12" s="71"/>
    </row>
    <row r="13" spans="1:28">
      <c r="F13" s="71"/>
      <c r="G13" s="71"/>
    </row>
    <row r="17" spans="1:1">
      <c r="A17" s="84"/>
    </row>
  </sheetData>
  <pageMargins left="0.7" right="0.7" top="0.75" bottom="0.75" header="0.3" footer="0.3"/>
  <pageSetup paperSize="9"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rightToLeft="1" zoomScale="190" zoomScaleNormal="190" workbookViewId="0">
      <selection activeCell="H6" sqref="H6"/>
    </sheetView>
  </sheetViews>
  <sheetFormatPr defaultColWidth="9" defaultRowHeight="14.25"/>
  <cols>
    <col min="1" max="16384" width="9" style="1"/>
  </cols>
  <sheetData>
    <row r="1" spans="1:1" ht="15">
      <c r="A1" s="16" t="s">
        <v>145</v>
      </c>
    </row>
    <row r="2" spans="1:1">
      <c r="A2" s="1" t="s">
        <v>101</v>
      </c>
    </row>
    <row r="13" spans="1:1">
      <c r="A13" s="9" t="s">
        <v>102</v>
      </c>
    </row>
    <row r="14" spans="1:1">
      <c r="A14" s="84" t="s">
        <v>127</v>
      </c>
    </row>
    <row r="15" spans="1:1">
      <c r="A15" s="84" t="s">
        <v>125</v>
      </c>
    </row>
    <row r="16" spans="1:1">
      <c r="A16" s="202"/>
    </row>
    <row r="17" spans="1:1">
      <c r="A17" s="203"/>
    </row>
    <row r="18" spans="1:1">
      <c r="A18" s="203"/>
    </row>
  </sheetData>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
  <sheetViews>
    <sheetView rightToLeft="1" workbookViewId="0">
      <selection activeCell="A5" sqref="A5"/>
    </sheetView>
  </sheetViews>
  <sheetFormatPr defaultRowHeight="15"/>
  <cols>
    <col min="1" max="1" width="39" bestFit="1" customWidth="1"/>
    <col min="2" max="4" width="9.85546875" bestFit="1" customWidth="1"/>
    <col min="5" max="5" width="10.7109375" bestFit="1" customWidth="1"/>
    <col min="6" max="9" width="9.85546875" bestFit="1" customWidth="1"/>
    <col min="11" max="11" width="13.28515625" customWidth="1"/>
    <col min="257" max="257" width="39" bestFit="1" customWidth="1"/>
    <col min="513" max="513" width="39" bestFit="1" customWidth="1"/>
    <col min="769" max="769" width="39" bestFit="1" customWidth="1"/>
    <col min="1025" max="1025" width="39" bestFit="1" customWidth="1"/>
    <col min="1281" max="1281" width="39" bestFit="1" customWidth="1"/>
    <col min="1537" max="1537" width="39" bestFit="1" customWidth="1"/>
    <col min="1793" max="1793" width="39" bestFit="1" customWidth="1"/>
    <col min="2049" max="2049" width="39" bestFit="1" customWidth="1"/>
    <col min="2305" max="2305" width="39" bestFit="1" customWidth="1"/>
    <col min="2561" max="2561" width="39" bestFit="1" customWidth="1"/>
    <col min="2817" max="2817" width="39" bestFit="1" customWidth="1"/>
    <col min="3073" max="3073" width="39" bestFit="1" customWidth="1"/>
    <col min="3329" max="3329" width="39" bestFit="1" customWidth="1"/>
    <col min="3585" max="3585" width="39" bestFit="1" customWidth="1"/>
    <col min="3841" max="3841" width="39" bestFit="1" customWidth="1"/>
    <col min="4097" max="4097" width="39" bestFit="1" customWidth="1"/>
    <col min="4353" max="4353" width="39" bestFit="1" customWidth="1"/>
    <col min="4609" max="4609" width="39" bestFit="1" customWidth="1"/>
    <col min="4865" max="4865" width="39" bestFit="1" customWidth="1"/>
    <col min="5121" max="5121" width="39" bestFit="1" customWidth="1"/>
    <col min="5377" max="5377" width="39" bestFit="1" customWidth="1"/>
    <col min="5633" max="5633" width="39" bestFit="1" customWidth="1"/>
    <col min="5889" max="5889" width="39" bestFit="1" customWidth="1"/>
    <col min="6145" max="6145" width="39" bestFit="1" customWidth="1"/>
    <col min="6401" max="6401" width="39" bestFit="1" customWidth="1"/>
    <col min="6657" max="6657" width="39" bestFit="1" customWidth="1"/>
    <col min="6913" max="6913" width="39" bestFit="1" customWidth="1"/>
    <col min="7169" max="7169" width="39" bestFit="1" customWidth="1"/>
    <col min="7425" max="7425" width="39" bestFit="1" customWidth="1"/>
    <col min="7681" max="7681" width="39" bestFit="1" customWidth="1"/>
    <col min="7937" max="7937" width="39" bestFit="1" customWidth="1"/>
    <col min="8193" max="8193" width="39" bestFit="1" customWidth="1"/>
    <col min="8449" max="8449" width="39" bestFit="1" customWidth="1"/>
    <col min="8705" max="8705" width="39" bestFit="1" customWidth="1"/>
    <col min="8961" max="8961" width="39" bestFit="1" customWidth="1"/>
    <col min="9217" max="9217" width="39" bestFit="1" customWidth="1"/>
    <col min="9473" max="9473" width="39" bestFit="1" customWidth="1"/>
    <col min="9729" max="9729" width="39" bestFit="1" customWidth="1"/>
    <col min="9985" max="9985" width="39" bestFit="1" customWidth="1"/>
    <col min="10241" max="10241" width="39" bestFit="1" customWidth="1"/>
    <col min="10497" max="10497" width="39" bestFit="1" customWidth="1"/>
    <col min="10753" max="10753" width="39" bestFit="1" customWidth="1"/>
    <col min="11009" max="11009" width="39" bestFit="1" customWidth="1"/>
    <col min="11265" max="11265" width="39" bestFit="1" customWidth="1"/>
    <col min="11521" max="11521" width="39" bestFit="1" customWidth="1"/>
    <col min="11777" max="11777" width="39" bestFit="1" customWidth="1"/>
    <col min="12033" max="12033" width="39" bestFit="1" customWidth="1"/>
    <col min="12289" max="12289" width="39" bestFit="1" customWidth="1"/>
    <col min="12545" max="12545" width="39" bestFit="1" customWidth="1"/>
    <col min="12801" max="12801" width="39" bestFit="1" customWidth="1"/>
    <col min="13057" max="13057" width="39" bestFit="1" customWidth="1"/>
    <col min="13313" max="13313" width="39" bestFit="1" customWidth="1"/>
    <col min="13569" max="13569" width="39" bestFit="1" customWidth="1"/>
    <col min="13825" max="13825" width="39" bestFit="1" customWidth="1"/>
    <col min="14081" max="14081" width="39" bestFit="1" customWidth="1"/>
    <col min="14337" max="14337" width="39" bestFit="1" customWidth="1"/>
    <col min="14593" max="14593" width="39" bestFit="1" customWidth="1"/>
    <col min="14849" max="14849" width="39" bestFit="1" customWidth="1"/>
    <col min="15105" max="15105" width="39" bestFit="1" customWidth="1"/>
    <col min="15361" max="15361" width="39" bestFit="1" customWidth="1"/>
    <col min="15617" max="15617" width="39" bestFit="1" customWidth="1"/>
    <col min="15873" max="15873" width="39" bestFit="1" customWidth="1"/>
    <col min="16129" max="16129" width="39" bestFit="1" customWidth="1"/>
  </cols>
  <sheetData>
    <row r="2" spans="1:11">
      <c r="A2" s="135" t="s">
        <v>106</v>
      </c>
      <c r="B2" s="149" t="s">
        <v>2</v>
      </c>
      <c r="C2" s="149" t="s">
        <v>3</v>
      </c>
      <c r="D2" s="149" t="s">
        <v>4</v>
      </c>
      <c r="E2" s="149" t="s">
        <v>10</v>
      </c>
      <c r="F2" s="149" t="s">
        <v>5</v>
      </c>
      <c r="G2" s="149" t="s">
        <v>11</v>
      </c>
      <c r="H2" s="149" t="s">
        <v>82</v>
      </c>
      <c r="I2" s="150" t="s">
        <v>83</v>
      </c>
      <c r="J2" s="149" t="s">
        <v>77</v>
      </c>
      <c r="K2" s="189" t="s">
        <v>123</v>
      </c>
    </row>
    <row r="3" spans="1:11">
      <c r="A3" s="133" t="s">
        <v>107</v>
      </c>
      <c r="B3" s="81">
        <v>280.30099999999999</v>
      </c>
      <c r="C3" s="81">
        <v>-1162.4190000000001</v>
      </c>
      <c r="D3" s="81">
        <v>189.577</v>
      </c>
      <c r="E3" s="81">
        <v>-736.85799999999995</v>
      </c>
      <c r="F3" s="81">
        <v>7.2210000000000001</v>
      </c>
      <c r="G3" s="81">
        <v>430.5</v>
      </c>
      <c r="H3" s="81">
        <v>1052.68</v>
      </c>
      <c r="I3" s="147">
        <v>2058.85</v>
      </c>
      <c r="J3" s="188">
        <v>-1521.711</v>
      </c>
      <c r="K3" s="188">
        <v>2206.145</v>
      </c>
    </row>
    <row r="4" spans="1:11">
      <c r="A4" s="133" t="s">
        <v>163</v>
      </c>
      <c r="B4" s="81">
        <v>-3340.6309999999999</v>
      </c>
      <c r="C4" s="81">
        <v>-2676.5070000000001</v>
      </c>
      <c r="D4" s="81">
        <v>-1367.0240000000001</v>
      </c>
      <c r="E4" s="81">
        <v>-584.48699999999997</v>
      </c>
      <c r="F4" s="81">
        <v>-564.97099999999989</v>
      </c>
      <c r="G4" s="81">
        <v>268.34699999999998</v>
      </c>
      <c r="H4" s="81">
        <v>1169.056</v>
      </c>
      <c r="I4" s="147">
        <v>1328.3510000000001</v>
      </c>
      <c r="J4" s="81">
        <v>1893.251</v>
      </c>
      <c r="K4" s="81">
        <v>3345.62</v>
      </c>
    </row>
    <row r="5" spans="1:11" ht="29.25">
      <c r="A5" s="133" t="s">
        <v>164</v>
      </c>
      <c r="B5" s="148">
        <f>B3+B4</f>
        <v>-3060.33</v>
      </c>
      <c r="C5" s="148">
        <f t="shared" ref="C5:K5" si="0">C3+C4</f>
        <v>-3838.9260000000004</v>
      </c>
      <c r="D5" s="148">
        <f t="shared" si="0"/>
        <v>-1177.4470000000001</v>
      </c>
      <c r="E5" s="148">
        <f t="shared" si="0"/>
        <v>-1321.3449999999998</v>
      </c>
      <c r="F5" s="148">
        <f t="shared" si="0"/>
        <v>-557.74999999999989</v>
      </c>
      <c r="G5" s="148">
        <f t="shared" si="0"/>
        <v>698.84699999999998</v>
      </c>
      <c r="H5" s="148">
        <f t="shared" si="0"/>
        <v>2221.7359999999999</v>
      </c>
      <c r="I5" s="148">
        <f t="shared" si="0"/>
        <v>3387.201</v>
      </c>
      <c r="J5" s="148">
        <f t="shared" si="0"/>
        <v>371.53999999999996</v>
      </c>
      <c r="K5" s="148">
        <f t="shared" si="0"/>
        <v>5551.7649999999994</v>
      </c>
    </row>
    <row r="6" spans="1:11">
      <c r="I6" s="67"/>
    </row>
    <row r="7" spans="1:11">
      <c r="A7" s="9" t="s">
        <v>102</v>
      </c>
      <c r="B7" s="190"/>
      <c r="C7" s="190"/>
      <c r="D7" s="190"/>
      <c r="E7" s="190"/>
      <c r="F7" s="190"/>
      <c r="G7" s="190"/>
      <c r="H7" s="190"/>
      <c r="I7" s="190"/>
      <c r="J7" s="190"/>
      <c r="K7" s="190"/>
    </row>
    <row r="8" spans="1:11">
      <c r="A8" s="84"/>
      <c r="B8" s="65"/>
      <c r="C8" s="65"/>
      <c r="D8" s="65"/>
      <c r="E8" s="65"/>
      <c r="F8" s="65"/>
      <c r="G8" s="65"/>
      <c r="H8" s="65"/>
      <c r="I8" s="65"/>
    </row>
    <row r="9" spans="1:11">
      <c r="B9" s="65"/>
      <c r="C9" s="65"/>
      <c r="D9" s="65"/>
      <c r="E9" s="65"/>
      <c r="F9" s="65"/>
      <c r="G9" s="65"/>
      <c r="H9" s="65"/>
      <c r="I9" s="65"/>
    </row>
    <row r="10" spans="1:11">
      <c r="K10" s="68"/>
    </row>
    <row r="11" spans="1:11">
      <c r="K11" s="68"/>
    </row>
    <row r="12" spans="1:11">
      <c r="K12" s="68"/>
    </row>
    <row r="13" spans="1:11">
      <c r="K13" s="68"/>
    </row>
    <row r="14" spans="1:11">
      <c r="K14" s="68"/>
    </row>
    <row r="15" spans="1:11">
      <c r="K15" s="68"/>
    </row>
  </sheetData>
  <pageMargins left="0.7" right="0.7" top="0.75" bottom="0.75" header="0.3" footer="0.3"/>
  <pageSetup paperSize="9"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rightToLeft="1" zoomScale="175" zoomScaleNormal="175" workbookViewId="0">
      <selection activeCell="A17" sqref="A17"/>
    </sheetView>
  </sheetViews>
  <sheetFormatPr defaultColWidth="9" defaultRowHeight="14.25"/>
  <cols>
    <col min="1" max="16384" width="9" style="1"/>
  </cols>
  <sheetData>
    <row r="1" spans="1:1" ht="15">
      <c r="A1" s="16" t="s">
        <v>165</v>
      </c>
    </row>
    <row r="2" spans="1:1">
      <c r="A2" s="1" t="s">
        <v>135</v>
      </c>
    </row>
    <row r="17" spans="1:1">
      <c r="A17" s="9" t="s">
        <v>102</v>
      </c>
    </row>
    <row r="18" spans="1:1">
      <c r="A18" s="204"/>
    </row>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rightToLeft="1" workbookViewId="0">
      <selection activeCell="A26" sqref="A26"/>
    </sheetView>
  </sheetViews>
  <sheetFormatPr defaultRowHeight="15"/>
  <cols>
    <col min="1" max="1" width="39" bestFit="1" customWidth="1"/>
    <col min="2" max="4" width="9.85546875" bestFit="1" customWidth="1"/>
    <col min="5" max="5" width="11.5703125" bestFit="1" customWidth="1"/>
    <col min="6" max="9" width="9.85546875" bestFit="1" customWidth="1"/>
    <col min="251" max="251" width="39" bestFit="1" customWidth="1"/>
    <col min="507" max="507" width="39" bestFit="1" customWidth="1"/>
    <col min="763" max="763" width="39" bestFit="1" customWidth="1"/>
    <col min="1019" max="1019" width="39" bestFit="1" customWidth="1"/>
    <col min="1275" max="1275" width="39" bestFit="1" customWidth="1"/>
    <col min="1531" max="1531" width="39" bestFit="1" customWidth="1"/>
    <col min="1787" max="1787" width="39" bestFit="1" customWidth="1"/>
    <col min="2043" max="2043" width="39" bestFit="1" customWidth="1"/>
    <col min="2299" max="2299" width="39" bestFit="1" customWidth="1"/>
    <col min="2555" max="2555" width="39" bestFit="1" customWidth="1"/>
    <col min="2811" max="2811" width="39" bestFit="1" customWidth="1"/>
    <col min="3067" max="3067" width="39" bestFit="1" customWidth="1"/>
    <col min="3323" max="3323" width="39" bestFit="1" customWidth="1"/>
    <col min="3579" max="3579" width="39" bestFit="1" customWidth="1"/>
    <col min="3835" max="3835" width="39" bestFit="1" customWidth="1"/>
    <col min="4091" max="4091" width="39" bestFit="1" customWidth="1"/>
    <col min="4347" max="4347" width="39" bestFit="1" customWidth="1"/>
    <col min="4603" max="4603" width="39" bestFit="1" customWidth="1"/>
    <col min="4859" max="4859" width="39" bestFit="1" customWidth="1"/>
    <col min="5115" max="5115" width="39" bestFit="1" customWidth="1"/>
    <col min="5371" max="5371" width="39" bestFit="1" customWidth="1"/>
    <col min="5627" max="5627" width="39" bestFit="1" customWidth="1"/>
    <col min="5883" max="5883" width="39" bestFit="1" customWidth="1"/>
    <col min="6139" max="6139" width="39" bestFit="1" customWidth="1"/>
    <col min="6395" max="6395" width="39" bestFit="1" customWidth="1"/>
    <col min="6651" max="6651" width="39" bestFit="1" customWidth="1"/>
    <col min="6907" max="6907" width="39" bestFit="1" customWidth="1"/>
    <col min="7163" max="7163" width="39" bestFit="1" customWidth="1"/>
    <col min="7419" max="7419" width="39" bestFit="1" customWidth="1"/>
    <col min="7675" max="7675" width="39" bestFit="1" customWidth="1"/>
    <col min="7931" max="7931" width="39" bestFit="1" customWidth="1"/>
    <col min="8187" max="8187" width="39" bestFit="1" customWidth="1"/>
    <col min="8443" max="8443" width="39" bestFit="1" customWidth="1"/>
    <col min="8699" max="8699" width="39" bestFit="1" customWidth="1"/>
    <col min="8955" max="8955" width="39" bestFit="1" customWidth="1"/>
    <col min="9211" max="9211" width="39" bestFit="1" customWidth="1"/>
    <col min="9467" max="9467" width="39" bestFit="1" customWidth="1"/>
    <col min="9723" max="9723" width="39" bestFit="1" customWidth="1"/>
    <col min="9979" max="9979" width="39" bestFit="1" customWidth="1"/>
    <col min="10235" max="10235" width="39" bestFit="1" customWidth="1"/>
    <col min="10491" max="10491" width="39" bestFit="1" customWidth="1"/>
    <col min="10747" max="10747" width="39" bestFit="1" customWidth="1"/>
    <col min="11003" max="11003" width="39" bestFit="1" customWidth="1"/>
    <col min="11259" max="11259" width="39" bestFit="1" customWidth="1"/>
    <col min="11515" max="11515" width="39" bestFit="1" customWidth="1"/>
    <col min="11771" max="11771" width="39" bestFit="1" customWidth="1"/>
    <col min="12027" max="12027" width="39" bestFit="1" customWidth="1"/>
    <col min="12283" max="12283" width="39" bestFit="1" customWidth="1"/>
    <col min="12539" max="12539" width="39" bestFit="1" customWidth="1"/>
    <col min="12795" max="12795" width="39" bestFit="1" customWidth="1"/>
    <col min="13051" max="13051" width="39" bestFit="1" customWidth="1"/>
    <col min="13307" max="13307" width="39" bestFit="1" customWidth="1"/>
    <col min="13563" max="13563" width="39" bestFit="1" customWidth="1"/>
    <col min="13819" max="13819" width="39" bestFit="1" customWidth="1"/>
    <col min="14075" max="14075" width="39" bestFit="1" customWidth="1"/>
    <col min="14331" max="14331" width="39" bestFit="1" customWidth="1"/>
    <col min="14587" max="14587" width="39" bestFit="1" customWidth="1"/>
    <col min="14843" max="14843" width="39" bestFit="1" customWidth="1"/>
    <col min="15099" max="15099" width="39" bestFit="1" customWidth="1"/>
    <col min="15355" max="15355" width="39" bestFit="1" customWidth="1"/>
    <col min="15611" max="15611" width="39" bestFit="1" customWidth="1"/>
    <col min="15867" max="15867" width="39" bestFit="1" customWidth="1"/>
    <col min="16123" max="16123" width="39" bestFit="1" customWidth="1"/>
  </cols>
  <sheetData>
    <row r="1" spans="1:13">
      <c r="A1" s="135" t="s">
        <v>84</v>
      </c>
      <c r="B1" s="199" t="s">
        <v>112</v>
      </c>
      <c r="C1" s="199" t="s">
        <v>113</v>
      </c>
      <c r="D1" s="199" t="s">
        <v>94</v>
      </c>
      <c r="E1" s="199" t="s">
        <v>124</v>
      </c>
    </row>
    <row r="2" spans="1:13">
      <c r="A2" s="133" t="s">
        <v>107</v>
      </c>
      <c r="B2" s="82">
        <v>1362973</v>
      </c>
      <c r="C2" s="82">
        <v>-1065965</v>
      </c>
      <c r="D2" s="82">
        <v>979282</v>
      </c>
      <c r="E2" s="82">
        <v>929855</v>
      </c>
    </row>
    <row r="3" spans="1:13">
      <c r="A3" s="133" t="s">
        <v>163</v>
      </c>
      <c r="B3" s="82">
        <v>1591684</v>
      </c>
      <c r="C3" s="82">
        <v>40238</v>
      </c>
      <c r="D3" s="82">
        <v>760041</v>
      </c>
      <c r="E3" s="82">
        <v>953657</v>
      </c>
    </row>
    <row r="4" spans="1:13" ht="29.25">
      <c r="A4" s="133" t="s">
        <v>164</v>
      </c>
      <c r="B4" s="82">
        <f>B2+B3</f>
        <v>2954657</v>
      </c>
      <c r="C4" s="82">
        <f t="shared" ref="C4:E4" si="0">C2+C3</f>
        <v>-1025727</v>
      </c>
      <c r="D4" s="82">
        <f t="shared" si="0"/>
        <v>1739323</v>
      </c>
      <c r="E4" s="82">
        <f t="shared" si="0"/>
        <v>1883512</v>
      </c>
    </row>
    <row r="5" spans="1:13">
      <c r="A5" s="68"/>
      <c r="B5" s="67"/>
      <c r="C5" s="67"/>
      <c r="D5" s="67"/>
      <c r="E5" s="67"/>
      <c r="F5" s="67"/>
      <c r="G5" s="67"/>
      <c r="H5" s="67"/>
      <c r="I5" s="67"/>
      <c r="K5" s="67"/>
      <c r="L5" s="67"/>
      <c r="M5" s="67"/>
    </row>
    <row r="6" spans="1:13">
      <c r="A6" s="9" t="s">
        <v>102</v>
      </c>
      <c r="B6" s="67"/>
      <c r="C6" s="67"/>
      <c r="D6" s="67"/>
      <c r="E6" s="67"/>
      <c r="F6" s="67"/>
      <c r="G6" s="67"/>
      <c r="H6" s="67"/>
      <c r="I6" s="67"/>
      <c r="K6" s="69"/>
      <c r="L6" s="69"/>
      <c r="M6" s="69"/>
    </row>
    <row r="7" spans="1:13">
      <c r="A7" s="84"/>
      <c r="K7" s="70"/>
      <c r="L7" s="70"/>
      <c r="M7" s="70"/>
    </row>
    <row r="8" spans="1:13">
      <c r="K8" s="70"/>
      <c r="L8" s="70"/>
      <c r="M8" s="70"/>
    </row>
  </sheetData>
  <pageMargins left="0.7" right="0.7" top="0.75" bottom="0.75" header="0.3" footer="0.3"/>
  <pageSetup paperSize="9"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rightToLeft="1" zoomScale="130" zoomScaleNormal="130" workbookViewId="0">
      <selection activeCell="A17" sqref="A17"/>
    </sheetView>
  </sheetViews>
  <sheetFormatPr defaultColWidth="9" defaultRowHeight="14.25"/>
  <cols>
    <col min="1" max="16384" width="9" style="1"/>
  </cols>
  <sheetData>
    <row r="1" spans="1:1" ht="15">
      <c r="A1" s="16" t="s">
        <v>166</v>
      </c>
    </row>
    <row r="2" spans="1:1">
      <c r="A2" s="14" t="s">
        <v>136</v>
      </c>
    </row>
    <row r="17" spans="1:1">
      <c r="A17" s="9" t="s">
        <v>102</v>
      </c>
    </row>
    <row r="18" spans="1:1">
      <c r="A18" s="204"/>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rightToLeft="1" tabSelected="1" zoomScale="90" zoomScaleNormal="90" workbookViewId="0">
      <selection activeCell="O1" sqref="O1"/>
    </sheetView>
  </sheetViews>
  <sheetFormatPr defaultColWidth="9.140625" defaultRowHeight="14.25"/>
  <cols>
    <col min="1" max="1" width="24.42578125" style="64" customWidth="1"/>
    <col min="2" max="2" width="20.42578125" style="64" bestFit="1" customWidth="1"/>
    <col min="3" max="3" width="23.140625" style="1" customWidth="1"/>
    <col min="4" max="4" width="10.42578125" style="1" customWidth="1"/>
    <col min="5" max="5" width="16.7109375" style="1" customWidth="1"/>
    <col min="6" max="6" width="28.42578125" style="1" customWidth="1"/>
    <col min="7" max="7" width="23.140625" style="1" customWidth="1"/>
    <col min="8" max="9" width="9" style="35" customWidth="1"/>
    <col min="10" max="16384" width="9.140625" style="1"/>
  </cols>
  <sheetData>
    <row r="1" spans="1:11" ht="58.5" customHeight="1" thickBot="1">
      <c r="A1" s="152" t="s">
        <v>45</v>
      </c>
      <c r="B1" s="153" t="s">
        <v>84</v>
      </c>
      <c r="C1" s="152" t="s">
        <v>78</v>
      </c>
      <c r="D1" s="152" t="s">
        <v>46</v>
      </c>
      <c r="E1" s="152" t="s">
        <v>47</v>
      </c>
      <c r="F1" s="152" t="s">
        <v>48</v>
      </c>
      <c r="G1" s="152" t="s">
        <v>144</v>
      </c>
    </row>
    <row r="2" spans="1:11" s="40" customFormat="1" ht="49.5" customHeight="1" thickBot="1">
      <c r="A2" s="36" t="s">
        <v>49</v>
      </c>
      <c r="B2" s="72"/>
      <c r="C2" s="37">
        <v>629733.67099999997</v>
      </c>
      <c r="D2" s="37">
        <v>33648.849000000002</v>
      </c>
      <c r="E2" s="37">
        <v>32438.668000000001</v>
      </c>
      <c r="F2" s="37">
        <v>6548.7219999999998</v>
      </c>
      <c r="G2" s="37">
        <v>702367.00400000007</v>
      </c>
      <c r="H2" s="38"/>
      <c r="I2" s="39"/>
    </row>
    <row r="3" spans="1:11" ht="15" thickBot="1">
      <c r="A3" s="41" t="s">
        <v>50</v>
      </c>
      <c r="B3" s="73" t="s">
        <v>51</v>
      </c>
      <c r="C3" s="42">
        <v>365128.33100000006</v>
      </c>
      <c r="D3" s="42">
        <v>15567.238000000001</v>
      </c>
      <c r="E3" s="42">
        <v>13079.019</v>
      </c>
      <c r="F3" s="42">
        <v>3172.2749999999996</v>
      </c>
      <c r="G3" s="42">
        <v>396948.01499999996</v>
      </c>
      <c r="H3" s="43"/>
      <c r="I3" s="44"/>
    </row>
    <row r="4" spans="1:11" ht="15">
      <c r="A4" s="45" t="s">
        <v>80</v>
      </c>
      <c r="B4" s="74"/>
      <c r="C4" s="46">
        <v>99841.56</v>
      </c>
      <c r="D4" s="46">
        <v>9969.505000000001</v>
      </c>
      <c r="E4" s="46">
        <v>274.69299999999998</v>
      </c>
      <c r="F4" s="46">
        <v>-1402.3229999999999</v>
      </c>
      <c r="G4" s="46">
        <v>108680.431</v>
      </c>
      <c r="H4" s="47"/>
      <c r="K4" s="3"/>
    </row>
    <row r="5" spans="1:11">
      <c r="A5" s="48" t="s">
        <v>50</v>
      </c>
      <c r="B5" s="75" t="s">
        <v>52</v>
      </c>
      <c r="C5" s="49">
        <v>79183.56</v>
      </c>
      <c r="D5" s="49">
        <v>8944.505000000001</v>
      </c>
      <c r="E5" s="49">
        <v>274.69299999999998</v>
      </c>
      <c r="F5" s="49">
        <v>-1402.3229999999999</v>
      </c>
      <c r="G5" s="49">
        <v>86997.430999999997</v>
      </c>
      <c r="H5" s="50"/>
    </row>
    <row r="6" spans="1:11" ht="15" thickBot="1">
      <c r="A6" s="41"/>
      <c r="B6" s="73" t="s">
        <v>53</v>
      </c>
      <c r="C6" s="42">
        <v>20658</v>
      </c>
      <c r="D6" s="42">
        <v>1025</v>
      </c>
      <c r="E6" s="42">
        <v>0</v>
      </c>
      <c r="F6" s="42">
        <v>0</v>
      </c>
      <c r="G6" s="42">
        <v>21683</v>
      </c>
      <c r="H6" s="50"/>
    </row>
    <row r="7" spans="1:11" ht="30">
      <c r="A7" s="45" t="s">
        <v>81</v>
      </c>
      <c r="B7" s="74"/>
      <c r="C7" s="46">
        <v>202724.59700000001</v>
      </c>
      <c r="D7" s="46">
        <v>10094.101999999999</v>
      </c>
      <c r="E7" s="46">
        <v>24132.639999999999</v>
      </c>
      <c r="F7" s="46">
        <v>1599.7009999999998</v>
      </c>
      <c r="G7" s="46">
        <v>238550.04500000001</v>
      </c>
      <c r="H7" s="51"/>
    </row>
    <row r="8" spans="1:11" ht="15">
      <c r="A8" s="48" t="s">
        <v>50</v>
      </c>
      <c r="B8" s="75" t="s">
        <v>54</v>
      </c>
      <c r="C8" s="49">
        <v>124566.14</v>
      </c>
      <c r="D8" s="49">
        <v>-2382.2799999999997</v>
      </c>
      <c r="E8" s="49">
        <v>20954.063999999998</v>
      </c>
      <c r="F8" s="49">
        <v>-382.04500000000007</v>
      </c>
      <c r="G8" s="49">
        <v>142754.88</v>
      </c>
      <c r="H8" s="52"/>
    </row>
    <row r="9" spans="1:11" ht="15" thickBot="1">
      <c r="A9" s="41"/>
      <c r="B9" s="73" t="s">
        <v>55</v>
      </c>
      <c r="C9" s="42">
        <v>78158.456999999995</v>
      </c>
      <c r="D9" s="42">
        <v>12476.382</v>
      </c>
      <c r="E9" s="42">
        <v>3178.576</v>
      </c>
      <c r="F9" s="42">
        <v>1981.7460000000001</v>
      </c>
      <c r="G9" s="42">
        <v>95795.165000000008</v>
      </c>
      <c r="H9" s="53"/>
    </row>
    <row r="10" spans="1:11" ht="15">
      <c r="A10" s="45" t="s">
        <v>56</v>
      </c>
      <c r="B10" s="74"/>
      <c r="C10" s="46">
        <v>136277.12300000002</v>
      </c>
      <c r="D10" s="46">
        <v>9373.8919999999998</v>
      </c>
      <c r="E10" s="46">
        <v>2328.6799999999998</v>
      </c>
      <c r="F10" s="46">
        <v>-512.23200000000008</v>
      </c>
      <c r="G10" s="46">
        <v>147468.60700000002</v>
      </c>
      <c r="H10" s="51"/>
    </row>
    <row r="11" spans="1:11" ht="29.25">
      <c r="A11" s="45" t="s">
        <v>50</v>
      </c>
      <c r="B11" s="76" t="s">
        <v>87</v>
      </c>
      <c r="C11" s="54">
        <v>10272.361000000001</v>
      </c>
      <c r="D11" s="54">
        <v>5004.1099999999997</v>
      </c>
      <c r="E11" s="54">
        <v>-277.32499999999999</v>
      </c>
      <c r="F11" s="54">
        <v>-537.7829999999999</v>
      </c>
      <c r="G11" s="54">
        <v>14461.359999999999</v>
      </c>
      <c r="H11" s="47"/>
    </row>
    <row r="12" spans="1:11" ht="15">
      <c r="A12" s="45"/>
      <c r="B12" s="76" t="s">
        <v>28</v>
      </c>
      <c r="C12" s="54">
        <v>31831.592000000001</v>
      </c>
      <c r="D12" s="54">
        <v>1412.7770000000005</v>
      </c>
      <c r="E12" s="54">
        <v>852.11299999999994</v>
      </c>
      <c r="F12" s="54">
        <v>60.903999999999996</v>
      </c>
      <c r="G12" s="54">
        <v>34157.536999999997</v>
      </c>
      <c r="H12" s="53"/>
    </row>
    <row r="13" spans="1:11" ht="15">
      <c r="A13" s="45"/>
      <c r="B13" s="76" t="s">
        <v>30</v>
      </c>
      <c r="C13" s="54">
        <v>29990</v>
      </c>
      <c r="D13" s="54">
        <v>-4128</v>
      </c>
      <c r="E13" s="54">
        <v>0</v>
      </c>
      <c r="F13" s="54">
        <v>294</v>
      </c>
      <c r="G13" s="54">
        <v>26157</v>
      </c>
      <c r="H13" s="53"/>
    </row>
    <row r="14" spans="1:11" ht="15.75" thickBot="1">
      <c r="A14" s="55"/>
      <c r="B14" s="77" t="s">
        <v>29</v>
      </c>
      <c r="C14" s="54">
        <v>64183.17</v>
      </c>
      <c r="D14" s="54">
        <v>7085.0049999999992</v>
      </c>
      <c r="E14" s="54">
        <v>1753.8919999999998</v>
      </c>
      <c r="F14" s="54">
        <v>-329.35300000000001</v>
      </c>
      <c r="G14" s="54">
        <v>72692.710000000006</v>
      </c>
      <c r="H14" s="53"/>
    </row>
    <row r="15" spans="1:11" ht="15.75" thickBot="1">
      <c r="A15" s="56" t="s">
        <v>9</v>
      </c>
      <c r="B15" s="73"/>
      <c r="C15" s="57">
        <v>194217.921</v>
      </c>
      <c r="D15" s="57">
        <v>-223.0310000000004</v>
      </c>
      <c r="E15" s="57">
        <v>9325.6550000000007</v>
      </c>
      <c r="F15" s="57">
        <v>1373.4079999999999</v>
      </c>
      <c r="G15" s="57">
        <v>204693.95300000001</v>
      </c>
      <c r="H15" s="53"/>
    </row>
    <row r="16" spans="1:11" ht="15.75" thickBot="1">
      <c r="A16" s="56" t="s">
        <v>57</v>
      </c>
      <c r="B16" s="73"/>
      <c r="C16" s="57">
        <v>-3327.53</v>
      </c>
      <c r="D16" s="57">
        <v>4434.3810000000003</v>
      </c>
      <c r="E16" s="57">
        <v>-3623</v>
      </c>
      <c r="F16" s="57">
        <v>5490.1680000000006</v>
      </c>
      <c r="G16" s="57">
        <v>2973.9679999999998</v>
      </c>
      <c r="H16" s="53"/>
    </row>
    <row r="17" spans="1:8" ht="15.75" thickBot="1">
      <c r="A17" s="36" t="s">
        <v>58</v>
      </c>
      <c r="B17" s="72"/>
      <c r="C17" s="37">
        <v>471931.36299999995</v>
      </c>
      <c r="D17" s="37">
        <v>14793.042000000001</v>
      </c>
      <c r="E17" s="37">
        <v>13737.096</v>
      </c>
      <c r="F17" s="37">
        <v>-3485.7150000000006</v>
      </c>
      <c r="G17" s="37">
        <v>496970.88400000002</v>
      </c>
      <c r="H17" s="58"/>
    </row>
    <row r="18" spans="1:8" ht="15">
      <c r="A18" s="45" t="s">
        <v>50</v>
      </c>
      <c r="B18" s="76" t="s">
        <v>59</v>
      </c>
      <c r="C18" s="57">
        <v>155901.329</v>
      </c>
      <c r="D18" s="57">
        <v>-310.5590000000002</v>
      </c>
      <c r="E18" s="57">
        <v>0</v>
      </c>
      <c r="F18" s="57">
        <v>-896.38199999999995</v>
      </c>
      <c r="G18" s="57">
        <v>154690.486</v>
      </c>
      <c r="H18" s="58"/>
    </row>
    <row r="19" spans="1:8" ht="15">
      <c r="A19" s="45" t="s">
        <v>6</v>
      </c>
      <c r="B19" s="74"/>
      <c r="C19" s="54">
        <v>229879.48699999999</v>
      </c>
      <c r="D19" s="54">
        <v>16422.43</v>
      </c>
      <c r="E19" s="54">
        <v>3063</v>
      </c>
      <c r="F19" s="54">
        <v>-4893.3719999999994</v>
      </c>
      <c r="G19" s="54">
        <v>244471.54500000001</v>
      </c>
      <c r="H19" s="47"/>
    </row>
    <row r="20" spans="1:8" ht="15">
      <c r="A20" s="48" t="s">
        <v>50</v>
      </c>
      <c r="B20" s="75" t="s">
        <v>52</v>
      </c>
      <c r="C20" s="49">
        <v>217440</v>
      </c>
      <c r="D20" s="49">
        <v>16368.371999999999</v>
      </c>
      <c r="E20" s="49">
        <v>3063</v>
      </c>
      <c r="F20" s="49">
        <v>-4893.3720000000003</v>
      </c>
      <c r="G20" s="49">
        <v>231978</v>
      </c>
      <c r="H20" s="59"/>
    </row>
    <row r="21" spans="1:8" ht="15" thickBot="1">
      <c r="A21" s="41"/>
      <c r="B21" s="73" t="s">
        <v>53</v>
      </c>
      <c r="C21" s="42">
        <v>12439.486999999999</v>
      </c>
      <c r="D21" s="42">
        <v>54.058</v>
      </c>
      <c r="E21" s="42">
        <v>0</v>
      </c>
      <c r="F21" s="42">
        <v>0</v>
      </c>
      <c r="G21" s="42">
        <v>12493.545</v>
      </c>
      <c r="H21" s="43"/>
    </row>
    <row r="22" spans="1:8" ht="30">
      <c r="A22" s="45" t="s">
        <v>81</v>
      </c>
      <c r="B22" s="74"/>
      <c r="C22" s="46">
        <v>182048.81099999999</v>
      </c>
      <c r="D22" s="46">
        <v>-3338.9730000000004</v>
      </c>
      <c r="E22" s="46">
        <v>10674.096</v>
      </c>
      <c r="F22" s="46">
        <v>1435.4429999999998</v>
      </c>
      <c r="G22" s="46">
        <v>190819.375</v>
      </c>
      <c r="H22" s="47"/>
    </row>
    <row r="23" spans="1:8">
      <c r="A23" s="48" t="s">
        <v>50</v>
      </c>
      <c r="B23" s="75" t="s">
        <v>54</v>
      </c>
      <c r="C23" s="49">
        <v>98590.034</v>
      </c>
      <c r="D23" s="49">
        <v>-1264.7710000000002</v>
      </c>
      <c r="E23" s="49">
        <v>10674.096</v>
      </c>
      <c r="F23" s="49">
        <v>2304.0389999999998</v>
      </c>
      <c r="G23" s="49">
        <v>110302.398</v>
      </c>
      <c r="H23" s="53"/>
    </row>
    <row r="24" spans="1:8" ht="15" thickBot="1">
      <c r="A24" s="41"/>
      <c r="B24" s="73" t="s">
        <v>55</v>
      </c>
      <c r="C24" s="42">
        <v>83458.777000000002</v>
      </c>
      <c r="D24" s="42">
        <v>-2074.2020000000002</v>
      </c>
      <c r="E24" s="42">
        <v>0</v>
      </c>
      <c r="F24" s="42">
        <v>-868.59600000000023</v>
      </c>
      <c r="G24" s="42">
        <v>80516.976999999999</v>
      </c>
      <c r="H24" s="53"/>
    </row>
    <row r="25" spans="1:8" ht="15">
      <c r="A25" s="45" t="s">
        <v>60</v>
      </c>
      <c r="B25" s="74"/>
      <c r="C25" s="46">
        <v>60003.065000000002</v>
      </c>
      <c r="D25" s="46">
        <v>1709.5850000000007</v>
      </c>
      <c r="E25" s="46">
        <v>0</v>
      </c>
      <c r="F25" s="46">
        <v>-27.785999999999945</v>
      </c>
      <c r="G25" s="46">
        <v>61679.964</v>
      </c>
      <c r="H25" s="51"/>
    </row>
    <row r="26" spans="1:8" ht="29.25">
      <c r="A26" s="60" t="s">
        <v>50</v>
      </c>
      <c r="B26" s="76" t="s">
        <v>88</v>
      </c>
      <c r="C26" s="54">
        <v>19396.608</v>
      </c>
      <c r="D26" s="54">
        <v>5551.7650000000003</v>
      </c>
      <c r="E26" s="54">
        <v>0</v>
      </c>
      <c r="F26" s="54">
        <v>-150.23600000000005</v>
      </c>
      <c r="G26" s="54">
        <v>24798.137000000002</v>
      </c>
      <c r="H26" s="52"/>
    </row>
    <row r="27" spans="1:8">
      <c r="A27" s="48"/>
      <c r="B27" s="75" t="s">
        <v>28</v>
      </c>
      <c r="C27" s="54">
        <v>18061.457000000002</v>
      </c>
      <c r="D27" s="54">
        <v>261.82000000000005</v>
      </c>
      <c r="E27" s="54">
        <v>0</v>
      </c>
      <c r="F27" s="54">
        <v>295.45</v>
      </c>
      <c r="G27" s="54">
        <v>18617.826999999997</v>
      </c>
      <c r="H27" s="53"/>
    </row>
    <row r="28" spans="1:8" ht="15" thickBot="1">
      <c r="A28" s="41"/>
      <c r="B28" s="73" t="s">
        <v>61</v>
      </c>
      <c r="C28" s="54">
        <v>22545</v>
      </c>
      <c r="D28" s="54">
        <v>-4104</v>
      </c>
      <c r="E28" s="54">
        <v>0</v>
      </c>
      <c r="F28" s="54">
        <v>-173</v>
      </c>
      <c r="G28" s="54">
        <v>18264</v>
      </c>
      <c r="H28" s="51"/>
    </row>
    <row r="29" spans="1:8" ht="15.75" thickBot="1">
      <c r="A29" s="36" t="s">
        <v>62</v>
      </c>
      <c r="B29" s="78"/>
      <c r="C29" s="37">
        <v>-157802.30800000002</v>
      </c>
      <c r="D29" s="37">
        <v>-18855.807000000001</v>
      </c>
      <c r="E29" s="37">
        <v>-18701.572</v>
      </c>
      <c r="F29" s="37">
        <v>-10034.437</v>
      </c>
      <c r="G29" s="37">
        <v>-205396.12000000005</v>
      </c>
      <c r="H29" s="47"/>
    </row>
    <row r="30" spans="1:8">
      <c r="A30" s="154" t="s">
        <v>50</v>
      </c>
      <c r="B30" s="155" t="s">
        <v>63</v>
      </c>
      <c r="C30" s="156">
        <v>-209227.00200000007</v>
      </c>
      <c r="D30" s="156">
        <v>-15877.796999999999</v>
      </c>
      <c r="E30" s="156">
        <v>-13079.019</v>
      </c>
      <c r="F30" s="156">
        <v>-4068.6569999999997</v>
      </c>
      <c r="G30" s="156">
        <v>-242257.52899999995</v>
      </c>
      <c r="H30" s="53"/>
    </row>
    <row r="31" spans="1:8" ht="14.25" customHeight="1">
      <c r="A31" s="61" t="s">
        <v>64</v>
      </c>
      <c r="B31" s="79"/>
      <c r="C31" s="61"/>
      <c r="D31" s="61"/>
      <c r="E31" s="61"/>
      <c r="F31" s="61"/>
      <c r="G31" s="61"/>
      <c r="H31" s="53"/>
    </row>
    <row r="32" spans="1:8">
      <c r="A32" s="62" t="s">
        <v>65</v>
      </c>
      <c r="B32" s="80"/>
      <c r="C32" s="62"/>
      <c r="D32" s="62"/>
      <c r="E32" s="62"/>
      <c r="F32" s="62"/>
      <c r="G32" s="62"/>
      <c r="H32" s="53"/>
    </row>
    <row r="33" spans="8:8">
      <c r="H33" s="51"/>
    </row>
    <row r="34" spans="8:8" ht="15">
      <c r="H34" s="47"/>
    </row>
    <row r="35" spans="8:8">
      <c r="H35" s="63"/>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rightToLeft="1" workbookViewId="0">
      <selection activeCell="A5" sqref="A5"/>
    </sheetView>
  </sheetViews>
  <sheetFormatPr defaultRowHeight="15"/>
  <sheetData>
    <row r="1" spans="1:17">
      <c r="A1" s="120" t="s">
        <v>84</v>
      </c>
      <c r="B1" s="121" t="s">
        <v>1</v>
      </c>
      <c r="C1" s="121" t="s">
        <v>2</v>
      </c>
      <c r="D1" s="121" t="s">
        <v>3</v>
      </c>
      <c r="E1" s="121" t="s">
        <v>4</v>
      </c>
      <c r="F1" s="121" t="s">
        <v>10</v>
      </c>
      <c r="G1" s="121" t="s">
        <v>5</v>
      </c>
      <c r="H1" s="121" t="s">
        <v>11</v>
      </c>
      <c r="I1" s="122" t="s">
        <v>82</v>
      </c>
      <c r="J1" s="122" t="s">
        <v>83</v>
      </c>
      <c r="K1" s="107" t="s">
        <v>77</v>
      </c>
      <c r="L1" s="107" t="s">
        <v>123</v>
      </c>
      <c r="N1" t="s">
        <v>140</v>
      </c>
      <c r="O1" s="1"/>
      <c r="Q1" t="s">
        <v>141</v>
      </c>
    </row>
    <row r="2" spans="1:17">
      <c r="A2" s="119" t="s">
        <v>137</v>
      </c>
      <c r="B2" s="10">
        <v>11843</v>
      </c>
      <c r="C2" s="10">
        <v>6050</v>
      </c>
      <c r="D2" s="10">
        <v>11338</v>
      </c>
      <c r="E2" s="10">
        <v>11989</v>
      </c>
      <c r="F2" s="10">
        <v>16894</v>
      </c>
      <c r="G2" s="10">
        <v>21514.605</v>
      </c>
      <c r="H2" s="10">
        <v>17362.681</v>
      </c>
      <c r="I2" s="10">
        <v>20968.887999999999</v>
      </c>
      <c r="J2" s="10">
        <v>18950.100999999999</v>
      </c>
      <c r="K2" s="96">
        <v>23031.45</v>
      </c>
      <c r="L2" s="162">
        <v>16422.43</v>
      </c>
      <c r="N2" s="67">
        <f>AVERAGE(Table1012[[#This Row],[2020]:[2022]])</f>
        <v>20983.479666666666</v>
      </c>
      <c r="O2" s="2">
        <f>1-Table1012[[#This Row],[2023]]/N2</f>
        <v>0.21736383760564404</v>
      </c>
      <c r="Q2" s="67">
        <f>AVERAGE(Table1012[[#This Row],[2013]:[2019]])</f>
        <v>13855.897999999999</v>
      </c>
    </row>
    <row r="3" spans="1:17">
      <c r="A3" s="119" t="s">
        <v>138</v>
      </c>
      <c r="B3" s="10">
        <v>1703</v>
      </c>
      <c r="C3" s="10">
        <v>9456</v>
      </c>
      <c r="D3" s="10">
        <v>2755</v>
      </c>
      <c r="E3" s="10">
        <v>2972</v>
      </c>
      <c r="F3" s="10">
        <v>1946</v>
      </c>
      <c r="G3" s="10">
        <v>-3091.3919999999998</v>
      </c>
      <c r="H3" s="10">
        <v>-25.946999999999999</v>
      </c>
      <c r="I3" s="10">
        <v>18886.454000000002</v>
      </c>
      <c r="J3" s="10">
        <v>30476.182000000001</v>
      </c>
      <c r="K3" s="96">
        <v>4892.4979999999996</v>
      </c>
      <c r="L3" s="161">
        <v>-3338.973</v>
      </c>
      <c r="N3" s="67">
        <f>AVERAGE(Table1012[[#This Row],[2020]:[2022]])</f>
        <v>18085.044666666665</v>
      </c>
      <c r="O3" s="2">
        <f>1-Table1012[[#This Row],[2023]]/N3</f>
        <v>1.1846261959282969</v>
      </c>
      <c r="Q3" s="67">
        <f>AVERAGE(Table1012[[#This Row],[2013]:[2019]])</f>
        <v>2244.9515714285712</v>
      </c>
    </row>
    <row r="4" spans="1:17">
      <c r="A4" s="119" t="s">
        <v>139</v>
      </c>
      <c r="B4" s="10">
        <v>-811</v>
      </c>
      <c r="C4" s="10">
        <v>-6730</v>
      </c>
      <c r="D4" s="10">
        <v>-5536</v>
      </c>
      <c r="E4" s="10">
        <v>2843</v>
      </c>
      <c r="F4" s="10">
        <v>-3057</v>
      </c>
      <c r="G4" s="10">
        <v>604.63200000000006</v>
      </c>
      <c r="H4" s="10">
        <v>4020.2489999999998</v>
      </c>
      <c r="I4" s="10">
        <v>843.53099999999995</v>
      </c>
      <c r="J4" s="10">
        <v>9430.6029999999992</v>
      </c>
      <c r="K4" s="96">
        <v>-3231.3820000000001</v>
      </c>
      <c r="L4" s="161">
        <v>1709.5849999999991</v>
      </c>
      <c r="N4" s="67">
        <f>AVERAGE(Table1012[[#This Row],[2020]:[2022]])</f>
        <v>2347.5839999999994</v>
      </c>
      <c r="O4" s="2">
        <f>1-Table1012[[#This Row],[2023]]/N4</f>
        <v>0.27176833715002335</v>
      </c>
      <c r="Q4" s="67">
        <f>AVERAGE(Table1012[[#This Row],[2013]:[2019]])</f>
        <v>-1238.0170000000001</v>
      </c>
    </row>
    <row r="5" spans="1:17">
      <c r="A5" s="205" t="s">
        <v>95</v>
      </c>
      <c r="B5" s="206">
        <v>12733</v>
      </c>
      <c r="C5" s="206">
        <v>8776</v>
      </c>
      <c r="D5" s="206">
        <v>8556</v>
      </c>
      <c r="E5" s="206">
        <v>17803</v>
      </c>
      <c r="F5" s="206">
        <v>15779</v>
      </c>
      <c r="G5" s="206">
        <v>19027.845000000001</v>
      </c>
      <c r="H5" s="206">
        <v>21356.983</v>
      </c>
      <c r="I5" s="206">
        <v>40698.873</v>
      </c>
      <c r="J5" s="206">
        <v>58856.885999999999</v>
      </c>
      <c r="K5" s="207">
        <v>24692.565999999999</v>
      </c>
      <c r="L5" s="208">
        <v>14793.041999999999</v>
      </c>
      <c r="N5" s="67">
        <f>AVERAGE(Table1012[[#This Row],[2020]:[2022]])</f>
        <v>41416.10833333333</v>
      </c>
      <c r="O5" s="2">
        <f>1-Table1012[[#This Row],[2023]]/N5</f>
        <v>0.64281912049920997</v>
      </c>
      <c r="Q5" s="67">
        <f>AVERAGE(Table1012[[#This Row],[2013]:[2019]])</f>
        <v>14861.689714285716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rightToLeft="1" workbookViewId="0">
      <selection activeCell="D34" sqref="D34"/>
    </sheetView>
  </sheetViews>
  <sheetFormatPr defaultRowHeight="15"/>
  <sheetData>
    <row r="1" spans="1:1" ht="18.75">
      <c r="A1" s="213" t="s">
        <v>161</v>
      </c>
    </row>
    <row r="2" spans="1:1">
      <c r="A2" s="14" t="s">
        <v>89</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rightToLeft="1" workbookViewId="0">
      <selection activeCell="N11" sqref="N11"/>
    </sheetView>
  </sheetViews>
  <sheetFormatPr defaultColWidth="9.140625" defaultRowHeight="14.25"/>
  <cols>
    <col min="1" max="1" width="37.7109375" style="1" bestFit="1" customWidth="1"/>
    <col min="2" max="5" width="9.85546875" style="1" bestFit="1" customWidth="1"/>
    <col min="6" max="10" width="10.28515625" style="1" bestFit="1" customWidth="1"/>
    <col min="11" max="11" width="12.5703125" style="1" bestFit="1" customWidth="1"/>
    <col min="12" max="16" width="9.85546875" style="1" bestFit="1" customWidth="1"/>
    <col min="17" max="16384" width="9.140625" style="1"/>
  </cols>
  <sheetData>
    <row r="1" spans="1:17" ht="15">
      <c r="A1" s="125" t="s">
        <v>93</v>
      </c>
      <c r="B1" s="127" t="s">
        <v>2</v>
      </c>
      <c r="C1" s="127" t="s">
        <v>3</v>
      </c>
      <c r="D1" s="170" t="s">
        <v>4</v>
      </c>
      <c r="E1" s="170" t="s">
        <v>10</v>
      </c>
      <c r="F1" s="170" t="s">
        <v>5</v>
      </c>
      <c r="G1" s="170" t="s">
        <v>11</v>
      </c>
      <c r="H1" s="170" t="s">
        <v>82</v>
      </c>
      <c r="I1" s="170" t="s">
        <v>83</v>
      </c>
      <c r="J1" s="170" t="s">
        <v>77</v>
      </c>
      <c r="K1" s="127" t="s">
        <v>123</v>
      </c>
      <c r="N1" s="1">
        <v>3</v>
      </c>
      <c r="O1" s="1">
        <v>10</v>
      </c>
      <c r="P1" s="1" t="s">
        <v>141</v>
      </c>
      <c r="Q1" s="1" t="s">
        <v>142</v>
      </c>
    </row>
    <row r="2" spans="1:17">
      <c r="A2" s="124" t="s">
        <v>90</v>
      </c>
      <c r="B2" s="10">
        <v>6049.1050000000005</v>
      </c>
      <c r="C2" s="10">
        <v>11336.502</v>
      </c>
      <c r="D2" s="10">
        <v>11988.255000000001</v>
      </c>
      <c r="E2" s="10">
        <v>16892.825000000001</v>
      </c>
      <c r="F2" s="10">
        <v>21514.605</v>
      </c>
      <c r="G2" s="10">
        <v>17362.681</v>
      </c>
      <c r="H2" s="26">
        <v>20968.887999999999</v>
      </c>
      <c r="I2" s="26">
        <v>18950.101000000002</v>
      </c>
      <c r="J2" s="129">
        <v>23031.45</v>
      </c>
      <c r="K2" s="10">
        <v>16422.43</v>
      </c>
      <c r="M2" s="3">
        <f>AVERAGE(Table13[[#This Row],[2014]:[2022]])</f>
        <v>16454.934666666668</v>
      </c>
      <c r="N2" s="3">
        <f>AVERAGE(Table13[[#This Row],[2020]:[2022]])</f>
        <v>20983.479666666666</v>
      </c>
    </row>
    <row r="3" spans="1:17">
      <c r="A3" s="124" t="s">
        <v>91</v>
      </c>
      <c r="B3" s="26">
        <v>3779</v>
      </c>
      <c r="C3" s="26">
        <v>5569</v>
      </c>
      <c r="D3" s="26">
        <v>7839</v>
      </c>
      <c r="E3" s="26">
        <v>12535</v>
      </c>
      <c r="F3" s="26">
        <v>18188</v>
      </c>
      <c r="G3" s="26">
        <v>9353</v>
      </c>
      <c r="H3" s="26">
        <v>15679</v>
      </c>
      <c r="I3" s="26">
        <v>8330</v>
      </c>
      <c r="J3" s="129">
        <v>14049</v>
      </c>
      <c r="K3" s="171">
        <v>7808</v>
      </c>
      <c r="M3" s="3">
        <f>AVERAGE(Table13[[#This Row],[2014]:[2022]])</f>
        <v>10591.222222222223</v>
      </c>
      <c r="N3" s="3">
        <f>AVERAGE(Table13[[#This Row],[2020]:[2022]])</f>
        <v>12686</v>
      </c>
    </row>
    <row r="4" spans="1:17">
      <c r="A4" s="128" t="s">
        <v>92</v>
      </c>
      <c r="B4" s="131">
        <v>3777</v>
      </c>
      <c r="C4" s="131">
        <v>3992</v>
      </c>
      <c r="D4" s="131">
        <v>3424</v>
      </c>
      <c r="E4" s="131">
        <v>3677</v>
      </c>
      <c r="F4" s="131">
        <v>3347</v>
      </c>
      <c r="G4" s="131">
        <v>6027</v>
      </c>
      <c r="H4" s="131">
        <v>4919</v>
      </c>
      <c r="I4" s="131">
        <v>9265</v>
      </c>
      <c r="J4" s="132">
        <v>7116</v>
      </c>
      <c r="K4" s="171">
        <v>7753</v>
      </c>
      <c r="M4" s="3">
        <f>AVERAGE(Table13[[#This Row],[2014]:[2022]])</f>
        <v>5060.4444444444443</v>
      </c>
      <c r="N4" s="3">
        <f>AVERAGE(Table13[[#This Row],[2020]:[2022]])</f>
        <v>7100</v>
      </c>
    </row>
    <row r="5" spans="1:17">
      <c r="A5" s="164" t="s">
        <v>53</v>
      </c>
      <c r="B5" s="131">
        <v>-2638.2660000000001</v>
      </c>
      <c r="C5" s="131">
        <v>857.95899999999995</v>
      </c>
      <c r="D5" s="131">
        <v>190.14100000000002</v>
      </c>
      <c r="E5" s="131">
        <v>268.827</v>
      </c>
      <c r="F5" s="131">
        <v>-436.76900000000001</v>
      </c>
      <c r="G5" s="131">
        <v>1521.6669999999999</v>
      </c>
      <c r="H5" s="131">
        <v>71.926000000000016</v>
      </c>
      <c r="I5" s="131">
        <v>662.54</v>
      </c>
      <c r="J5" s="131">
        <v>880.99599999999987</v>
      </c>
      <c r="K5" s="131">
        <v>54</v>
      </c>
      <c r="M5" s="3">
        <f>AVERAGE(Table13[[#This Row],[2014]:[2022]])</f>
        <v>153.22455555555553</v>
      </c>
      <c r="N5" s="3">
        <f>AVERAGE(Table13[[#This Row],[2020]:[2022]])</f>
        <v>538.48733333333337</v>
      </c>
    </row>
    <row r="6" spans="1:17" hidden="1">
      <c r="A6" s="164" t="s">
        <v>119</v>
      </c>
      <c r="B6" s="131"/>
      <c r="C6" s="131"/>
      <c r="D6" s="131"/>
      <c r="E6" s="131"/>
      <c r="F6" s="131"/>
      <c r="G6" s="131"/>
      <c r="H6" s="131">
        <v>18305</v>
      </c>
      <c r="I6" s="131">
        <v>18100</v>
      </c>
      <c r="J6" s="131">
        <v>14939</v>
      </c>
      <c r="K6" s="131">
        <f>K7+K8</f>
        <v>7058</v>
      </c>
    </row>
    <row r="7" spans="1:17" hidden="1">
      <c r="A7" s="164" t="s">
        <v>120</v>
      </c>
      <c r="B7" s="131"/>
      <c r="C7" s="131"/>
      <c r="D7" s="131"/>
      <c r="E7" s="131"/>
      <c r="F7" s="131"/>
      <c r="G7" s="131"/>
      <c r="H7" s="131">
        <v>14290</v>
      </c>
      <c r="I7" s="131">
        <v>13228</v>
      </c>
      <c r="J7" s="131">
        <v>10547</v>
      </c>
      <c r="K7" s="131">
        <v>3119</v>
      </c>
    </row>
    <row r="8" spans="1:17" hidden="1">
      <c r="A8" s="164" t="s">
        <v>121</v>
      </c>
      <c r="B8" s="131"/>
      <c r="C8" s="131"/>
      <c r="D8" s="131"/>
      <c r="E8" s="131"/>
      <c r="F8" s="131"/>
      <c r="G8" s="131"/>
      <c r="H8" s="131">
        <v>4014</v>
      </c>
      <c r="I8" s="131">
        <v>4872</v>
      </c>
      <c r="J8" s="131">
        <v>4392</v>
      </c>
      <c r="K8" s="131">
        <v>3939</v>
      </c>
    </row>
    <row r="29" spans="2:12">
      <c r="B29" s="169"/>
      <c r="C29" s="169"/>
      <c r="D29" s="169"/>
      <c r="E29" s="169"/>
      <c r="F29" s="169"/>
      <c r="G29" s="169"/>
      <c r="H29" s="169"/>
      <c r="I29" s="169"/>
      <c r="J29" s="169"/>
      <c r="K29" s="169"/>
      <c r="L29" s="169"/>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rightToLeft="1" zoomScale="175" zoomScaleNormal="175" workbookViewId="0"/>
  </sheetViews>
  <sheetFormatPr defaultColWidth="9.140625" defaultRowHeight="14.25"/>
  <cols>
    <col min="1" max="16384" width="9.140625" style="1"/>
  </cols>
  <sheetData>
    <row r="1" spans="1:1" ht="15">
      <c r="A1" s="16" t="s">
        <v>160</v>
      </c>
    </row>
    <row r="2" spans="1:1">
      <c r="A2" s="14" t="s">
        <v>89</v>
      </c>
    </row>
    <row r="15" spans="1:1">
      <c r="A15" s="9" t="s">
        <v>75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rightToLeft="1" zoomScale="160" zoomScaleNormal="160" workbookViewId="0">
      <selection activeCell="C3" sqref="C3"/>
    </sheetView>
  </sheetViews>
  <sheetFormatPr defaultColWidth="9.140625" defaultRowHeight="14.25"/>
  <cols>
    <col min="1" max="1" width="36.85546875" style="1" bestFit="1" customWidth="1"/>
    <col min="2" max="2" width="6.140625" style="1" bestFit="1" customWidth="1"/>
    <col min="3" max="3" width="6.85546875" style="1" bestFit="1" customWidth="1"/>
    <col min="4" max="5" width="6.140625" style="1" bestFit="1" customWidth="1"/>
    <col min="6" max="10" width="9.140625" style="1"/>
    <col min="11" max="11" width="12.28515625" style="1" bestFit="1" customWidth="1"/>
    <col min="12" max="16384" width="9.140625" style="1"/>
  </cols>
  <sheetData>
    <row r="1" spans="1:13" ht="15">
      <c r="B1" s="168">
        <v>2014</v>
      </c>
      <c r="C1" s="168">
        <v>2015</v>
      </c>
      <c r="D1" s="167">
        <v>2016</v>
      </c>
      <c r="E1" s="168">
        <v>2017</v>
      </c>
      <c r="F1" s="168">
        <v>2018</v>
      </c>
      <c r="G1" s="168">
        <v>2019</v>
      </c>
      <c r="H1" s="168">
        <v>2020</v>
      </c>
      <c r="I1" s="168">
        <v>2021</v>
      </c>
      <c r="J1" s="168">
        <v>2022</v>
      </c>
      <c r="K1" s="168">
        <v>2023</v>
      </c>
    </row>
    <row r="2" spans="1:13" ht="15">
      <c r="A2" s="167" t="s">
        <v>16</v>
      </c>
      <c r="B2" s="25">
        <v>3600</v>
      </c>
      <c r="C2" s="25">
        <v>4521</v>
      </c>
      <c r="D2" s="25">
        <v>3560</v>
      </c>
      <c r="E2" s="25">
        <v>-3</v>
      </c>
      <c r="F2" s="25">
        <v>-8380</v>
      </c>
      <c r="G2" s="25">
        <v>-3170</v>
      </c>
      <c r="H2" s="25">
        <v>-5648.0820000000003</v>
      </c>
      <c r="I2" s="25">
        <v>10970.368999999999</v>
      </c>
      <c r="J2" s="25">
        <v>707.74200000000019</v>
      </c>
      <c r="K2" s="25">
        <v>-1264.771</v>
      </c>
      <c r="M2" s="3">
        <f>AVERAGE(B2:J2)</f>
        <v>684.22544444444429</v>
      </c>
    </row>
    <row r="3" spans="1:13" ht="15">
      <c r="A3" s="167" t="s">
        <v>122</v>
      </c>
      <c r="B3" s="25">
        <v>5856</v>
      </c>
      <c r="C3" s="25">
        <v>-1767</v>
      </c>
      <c r="D3" s="25">
        <v>-589</v>
      </c>
      <c r="E3" s="25">
        <v>1951</v>
      </c>
      <c r="F3" s="25">
        <v>5288.6079999999993</v>
      </c>
      <c r="G3" s="25">
        <v>3144.0530000000003</v>
      </c>
      <c r="H3" s="25">
        <v>24534.536</v>
      </c>
      <c r="I3" s="25">
        <v>19505.812999999998</v>
      </c>
      <c r="J3" s="25">
        <v>4184.7560000000003</v>
      </c>
      <c r="K3" s="25">
        <v>-2074.2020000000002</v>
      </c>
      <c r="M3" s="3">
        <f t="shared" ref="M3:M4" si="0">AVERAGE(B3:J3)</f>
        <v>6900.9739999999993</v>
      </c>
    </row>
    <row r="4" spans="1:13" ht="15">
      <c r="A4" s="167" t="s">
        <v>118</v>
      </c>
      <c r="B4" s="25">
        <f>B2+B3</f>
        <v>9456</v>
      </c>
      <c r="C4" s="25">
        <f t="shared" ref="C4:K4" si="1">C2+C3</f>
        <v>2754</v>
      </c>
      <c r="D4" s="25">
        <f t="shared" si="1"/>
        <v>2971</v>
      </c>
      <c r="E4" s="25">
        <f t="shared" si="1"/>
        <v>1948</v>
      </c>
      <c r="F4" s="25">
        <f t="shared" si="1"/>
        <v>-3091.3920000000007</v>
      </c>
      <c r="G4" s="25">
        <f t="shared" si="1"/>
        <v>-25.946999999999662</v>
      </c>
      <c r="H4" s="25">
        <f t="shared" si="1"/>
        <v>18886.453999999998</v>
      </c>
      <c r="I4" s="25">
        <f t="shared" si="1"/>
        <v>30476.181999999997</v>
      </c>
      <c r="J4" s="25">
        <f t="shared" si="1"/>
        <v>4892.4980000000005</v>
      </c>
      <c r="K4" s="25">
        <f t="shared" si="1"/>
        <v>-3338.973</v>
      </c>
      <c r="M4" s="3">
        <f t="shared" si="0"/>
        <v>7585.1994444444445</v>
      </c>
    </row>
    <row r="5" spans="1:13">
      <c r="M5"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1</vt:i4>
      </vt:variant>
    </vt:vector>
  </HeadingPairs>
  <TitlesOfParts>
    <vt:vector size="47" baseType="lpstr">
      <vt:lpstr>נתונים ג'-1</vt:lpstr>
      <vt:lpstr>איור ג'-1</vt:lpstr>
      <vt:lpstr>נתונים ג'-2</vt:lpstr>
      <vt:lpstr>איור ג'-2</vt:lpstr>
      <vt:lpstr>נתונים ג'-3</vt:lpstr>
      <vt:lpstr>איור ג'-3</vt:lpstr>
      <vt:lpstr>נתונים ג'-4</vt:lpstr>
      <vt:lpstr>איור ג'-4</vt:lpstr>
      <vt:lpstr>נתונים ג'-5</vt:lpstr>
      <vt:lpstr>איור ג'-5</vt:lpstr>
      <vt:lpstr>נתונים ג'-6</vt:lpstr>
      <vt:lpstr>איור ג'-6</vt:lpstr>
      <vt:lpstr>נתונים ג'-7</vt:lpstr>
      <vt:lpstr>איור ג'-7</vt:lpstr>
      <vt:lpstr>נתונים ג'-8</vt:lpstr>
      <vt:lpstr>איור ג'-8</vt:lpstr>
      <vt:lpstr>נתונים ג'-9</vt:lpstr>
      <vt:lpstr>איור ג'-9</vt:lpstr>
      <vt:lpstr>נתונים ג'-3.1</vt:lpstr>
      <vt:lpstr>נתונים ג'-10</vt:lpstr>
      <vt:lpstr>איור ג'-10</vt:lpstr>
      <vt:lpstr>נתונים ג'-11</vt:lpstr>
      <vt:lpstr>איור ג'-11</vt:lpstr>
      <vt:lpstr>נתונים ג'-12</vt:lpstr>
      <vt:lpstr>איור ג'-12</vt:lpstr>
      <vt:lpstr>נתונים ג'-13</vt:lpstr>
      <vt:lpstr>איור ג'-13</vt:lpstr>
      <vt:lpstr>נתונים ג'-14 </vt:lpstr>
      <vt:lpstr>איור ג'-14 </vt:lpstr>
      <vt:lpstr>נתונים ג'-15</vt:lpstr>
      <vt:lpstr>איור ג'-15</vt:lpstr>
      <vt:lpstr>נתונים ג'-16</vt:lpstr>
      <vt:lpstr>איור ג'-16</vt:lpstr>
      <vt:lpstr>נתונים ג'-17</vt:lpstr>
      <vt:lpstr>איור ג'-17</vt:lpstr>
      <vt:lpstr>נתונים ג'-18</vt:lpstr>
      <vt:lpstr>איור ג'-18</vt:lpstr>
      <vt:lpstr>נתונים ג'-19</vt:lpstr>
      <vt:lpstr>איור ג'-19</vt:lpstr>
      <vt:lpstr>נתונים ג'-20</vt:lpstr>
      <vt:lpstr>איור ג'-20</vt:lpstr>
      <vt:lpstr>נתונים ג'-21 </vt:lpstr>
      <vt:lpstr>איור ג'-21 </vt:lpstr>
      <vt:lpstr>נתונים ג'-22</vt:lpstr>
      <vt:lpstr>איור ג'-22</vt:lpstr>
      <vt:lpstr>מצבת הנכסים וההתחייבויות</vt:lpstr>
      <vt:lpstr>'מצבת הנכסים וההתחייבויות'!Print_Area</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נילי יהלום</dc:creator>
  <cp:lastModifiedBy>הנאדי עזאם</cp:lastModifiedBy>
  <cp:lastPrinted>2021-03-09T12:54:34Z</cp:lastPrinted>
  <dcterms:created xsi:type="dcterms:W3CDTF">2020-02-26T11:44:03Z</dcterms:created>
  <dcterms:modified xsi:type="dcterms:W3CDTF">2024-03-13T13:01:19Z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y fmtid="{D5CDD505-2E9C-101B-9397-08002B2CF9AE}" pid="4" name="_AdHocReviewCycleID">
    <vt:i4>-2045743540</vt:i4>
  </property>
  <property fmtid="{D5CDD505-2E9C-101B-9397-08002B2CF9AE}" pid="5" name="_EmailSubject">
    <vt:lpwstr>פעילות מול חול 2023 - מונגש</vt:lpwstr>
  </property>
  <property fmtid="{D5CDD505-2E9C-101B-9397-08002B2CF9AE}" pid="6" name="_AuthorEmail">
    <vt:lpwstr>Hanady.Azzam@boi.org.il</vt:lpwstr>
  </property>
  <property fmtid="{D5CDD505-2E9C-101B-9397-08002B2CF9AE}" pid="7" name="_AuthorEmailDisplayName">
    <vt:lpwstr>הנאדי עזאם</vt:lpwstr>
  </property>
</Properties>
</file>