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ables/table2.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ables/table3.xml" ContentType="application/vnd.openxmlformats-officedocument.spreadsheetml.table+xml"/>
  <Override PartName="/xl/drawings/drawing3.xml" ContentType="application/vnd.openxmlformats-officedocument.drawing+xml"/>
  <Override PartName="/xl/charts/chart4.xml" ContentType="application/vnd.openxmlformats-officedocument.drawingml.chart+xml"/>
  <Override PartName="/xl/tables/table4.xml" ContentType="application/vnd.openxmlformats-officedocument.spreadsheetml.table+xml"/>
  <Override PartName="/xl/drawings/drawing4.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ml.chartshapes+xml"/>
  <Override PartName="/xl/tables/table5.xml" ContentType="application/vnd.openxmlformats-officedocument.spreadsheetml.table+xml"/>
  <Override PartName="/xl/drawings/drawing8.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tables/table6.xml" ContentType="application/vnd.openxmlformats-officedocument.spreadsheetml.table+xml"/>
  <Override PartName="/xl/drawings/drawing9.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ml.chartshapes+xml"/>
  <Override PartName="/xl/tables/table7.xml" ContentType="application/vnd.openxmlformats-officedocument.spreadsheetml.table+xml"/>
  <Override PartName="/xl/drawings/drawing11.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tables/table8.xml" ContentType="application/vnd.openxmlformats-officedocument.spreadsheetml.table+xml"/>
  <Override PartName="/xl/drawings/drawing12.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tables/table9.xml" ContentType="application/vnd.openxmlformats-officedocument.spreadsheetml.table+xml"/>
  <Override PartName="/xl/tables/table10.xml" ContentType="application/vnd.openxmlformats-officedocument.spreadsheetml.table+xml"/>
  <Override PartName="/xl/drawings/drawing13.xml" ContentType="application/vnd.openxmlformats-officedocument.drawing+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tables/table11.xml" ContentType="application/vnd.openxmlformats-officedocument.spreadsheetml.table+xml"/>
  <Override PartName="/xl/drawings/drawing14.xml" ContentType="application/vnd.openxmlformats-officedocument.drawing+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tables/table12.xml" ContentType="application/vnd.openxmlformats-officedocument.spreadsheetml.table+xml"/>
  <Override PartName="/xl/drawings/drawing15.xml" ContentType="application/vnd.openxmlformats-officedocument.drawing+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tables/table13.xml" ContentType="application/vnd.openxmlformats-officedocument.spreadsheetml.table+xml"/>
  <Override PartName="/xl/comments1.xml" ContentType="application/vnd.openxmlformats-officedocument.spreadsheetml.comments+xml"/>
  <Override PartName="/xl/drawings/drawing16.xml" ContentType="application/vnd.openxmlformats-officedocument.drawing+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7.xml" ContentType="application/vnd.openxmlformats-officedocument.drawing+xml"/>
  <Override PartName="/xl/charts/chart18.xml" ContentType="application/vnd.openxmlformats-officedocument.drawingml.chart+xml"/>
  <Override PartName="/xl/charts/style15.xml" ContentType="application/vnd.ms-office.chartstyle+xml"/>
  <Override PartName="/xl/charts/colors15.xml" ContentType="application/vnd.ms-office.chartcolorstyle+xml"/>
  <Override PartName="/xl/tables/table14.xml" ContentType="application/vnd.openxmlformats-officedocument.spreadsheetml.table+xml"/>
  <Override PartName="/xl/drawings/drawing18.xml" ContentType="application/vnd.openxmlformats-officedocument.drawing+xml"/>
  <Override PartName="/xl/charts/chart19.xml" ContentType="application/vnd.openxmlformats-officedocument.drawingml.chart+xml"/>
  <Override PartName="/xl/tables/table15.xml" ContentType="application/vnd.openxmlformats-officedocument.spreadsheetml.table+xml"/>
  <Override PartName="/xl/drawings/drawing19.xml" ContentType="application/vnd.openxmlformats-officedocument.drawing+xml"/>
  <Override PartName="/xl/charts/chart20.xml" ContentType="application/vnd.openxmlformats-officedocument.drawingml.chart+xml"/>
  <Override PartName="/xl/tables/table16.xml" ContentType="application/vnd.openxmlformats-officedocument.spreadsheetml.table+xml"/>
  <Override PartName="/xl/drawings/drawing20.xml" ContentType="application/vnd.openxmlformats-officedocument.drawing+xml"/>
  <Override PartName="/xl/charts/chart21.xml" ContentType="application/vnd.openxmlformats-officedocument.drawingml.chart+xml"/>
  <Override PartName="/xl/tables/table17.xml" ContentType="application/vnd.openxmlformats-officedocument.spreadsheetml.table+xml"/>
  <Override PartName="/xl/drawings/drawing21.xml" ContentType="application/vnd.openxmlformats-officedocument.drawing+xml"/>
  <Override PartName="/xl/charts/chart22.xml" ContentType="application/vnd.openxmlformats-officedocument.drawingml.chart+xml"/>
  <Override PartName="/xl/charts/style16.xml" ContentType="application/vnd.ms-office.chartstyle+xml"/>
  <Override PartName="/xl/charts/colors16.xml" ContentType="application/vnd.ms-office.chartcolorstyle+xml"/>
  <Override PartName="/xl/tables/table18.xml" ContentType="application/vnd.openxmlformats-officedocument.spreadsheetml.table+xml"/>
  <Override PartName="/xl/drawings/drawing22.xml" ContentType="application/vnd.openxmlformats-officedocument.drawing+xml"/>
  <Override PartName="/xl/charts/chart23.xml" ContentType="application/vnd.openxmlformats-officedocument.drawingml.chart+xml"/>
  <Override PartName="/xl/charts/style17.xml" ContentType="application/vnd.ms-office.chartstyle+xml"/>
  <Override PartName="/xl/charts/colors17.xml" ContentType="application/vnd.ms-office.chartcolorstyle+xml"/>
  <Override PartName="/xl/charts/chart24.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3.xml" ContentType="application/vnd.openxmlformats-officedocument.drawingml.chartshapes+xml"/>
  <Override PartName="/xl/tables/table19.xml" ContentType="application/vnd.openxmlformats-officedocument.spreadsheetml.table+xml"/>
  <Override PartName="/xl/drawings/drawing24.xml" ContentType="application/vnd.openxmlformats-officedocument.drawing+xml"/>
  <Override PartName="/xl/charts/chart25.xml" ContentType="application/vnd.openxmlformats-officedocument.drawingml.chart+xml"/>
  <Override PartName="/xl/charts/style19.xml" ContentType="application/vnd.ms-office.chartstyle+xml"/>
  <Override PartName="/xl/charts/colors19.xml" ContentType="application/vnd.ms-office.chartcolorstyle+xml"/>
  <Override PartName="/xl/tables/table20.xml" ContentType="application/vnd.openxmlformats-officedocument.spreadsheetml.table+xml"/>
  <Override PartName="/xl/drawings/drawing25.xml" ContentType="application/vnd.openxmlformats-officedocument.drawing+xml"/>
  <Override PartName="/xl/charts/chart26.xml" ContentType="application/vnd.openxmlformats-officedocument.drawingml.chart+xml"/>
  <Override PartName="/xl/charts/style20.xml" ContentType="application/vnd.ms-office.chartstyle+xml"/>
  <Override PartName="/xl/charts/colors20.xml" ContentType="application/vnd.ms-office.chartcolorstyle+xml"/>
  <Override PartName="/xl/tables/table2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vsrvmmh\vmmh\ISD\מסמכים משותפים - 8\מבט סטטיסטי\2023\אנגלית\גרפים\"/>
    </mc:Choice>
  </mc:AlternateContent>
  <bookViews>
    <workbookView xWindow="0" yWindow="0" windowWidth="25335" windowHeight="12300" tabRatio="945" firstSheet="29" activeTab="44"/>
  </bookViews>
  <sheets>
    <sheet name="data 3.1" sheetId="109" r:id="rId1"/>
    <sheet name="Figure 3.1" sheetId="110" r:id="rId2"/>
    <sheet name="data 3.2" sheetId="100" r:id="rId3"/>
    <sheet name="Figure 3.2" sheetId="102" r:id="rId4"/>
    <sheet name="data 3.3" sheetId="157" r:id="rId5"/>
    <sheet name="Figure 3.3" sheetId="158" r:id="rId6"/>
    <sheet name="data 3.4" sheetId="115" r:id="rId7"/>
    <sheet name="Figure 3.4" sheetId="116" r:id="rId8"/>
    <sheet name="data 3.5" sheetId="111" r:id="rId9"/>
    <sheet name="Figure 3.5" sheetId="112" r:id="rId10"/>
    <sheet name="data 3.6" sheetId="113" r:id="rId11"/>
    <sheet name="Figure 3.6" sheetId="114" r:id="rId12"/>
    <sheet name="data 3.7" sheetId="141" r:id="rId13"/>
    <sheet name="Figure 3.7" sheetId="142" r:id="rId14"/>
    <sheet name="data 3.8" sheetId="1" r:id="rId15"/>
    <sheet name="Figure 3.8" sheetId="2" r:id="rId16"/>
    <sheet name="data 3.9" sheetId="94" r:id="rId17"/>
    <sheet name="Figure 3.9" sheetId="95" r:id="rId18"/>
    <sheet name="נתונים ג'-3.1" sheetId="150" state="hidden" r:id="rId19"/>
    <sheet name="data 3.10" sheetId="96" r:id="rId20"/>
    <sheet name="Figure 3.10" sheetId="97" r:id="rId21"/>
    <sheet name="data 3.11" sheetId="103" r:id="rId22"/>
    <sheet name="Figure 3.11" sheetId="104" r:id="rId23"/>
    <sheet name="data 3.12" sheetId="98" r:id="rId24"/>
    <sheet name="Figure 3.12" sheetId="99" r:id="rId25"/>
    <sheet name="data 3.13" sheetId="105" r:id="rId26"/>
    <sheet name="Figure 3.13" sheetId="106" r:id="rId27"/>
    <sheet name="data 3.14" sheetId="147" r:id="rId28"/>
    <sheet name="Figure 3.14" sheetId="149" r:id="rId29"/>
    <sheet name="data 3.15" sheetId="145" r:id="rId30"/>
    <sheet name="Figure 3.15" sheetId="146" r:id="rId31"/>
    <sheet name="data 3.16" sheetId="120" r:id="rId32"/>
    <sheet name="Figure 3.16" sheetId="121" r:id="rId33"/>
    <sheet name="data 3.17" sheetId="122" r:id="rId34"/>
    <sheet name="Figure 3.17" sheetId="123" r:id="rId35"/>
    <sheet name="data 3.18" sheetId="124" r:id="rId36"/>
    <sheet name="Figure 3.18" sheetId="125" r:id="rId37"/>
    <sheet name="data 3.19" sheetId="153" r:id="rId38"/>
    <sheet name="Figure 3.19" sheetId="152" r:id="rId39"/>
    <sheet name="data 3.20" sheetId="128" r:id="rId40"/>
    <sheet name="Figure 3.20" sheetId="129" r:id="rId41"/>
    <sheet name="data 3.21" sheetId="130" r:id="rId42"/>
    <sheet name="Figure 3.21" sheetId="133" r:id="rId43"/>
    <sheet name="data 3.22" sheetId="155" r:id="rId44"/>
    <sheet name="Figure 3.22" sheetId="156" r:id="rId45"/>
    <sheet name="Israel's Assets and liabilities" sheetId="134" r:id="rId46"/>
  </sheets>
  <definedNames>
    <definedName name="_xlnm.Print_Area" localSheetId="45">'Israel''s Assets and liabilities'!$A$1:$G$32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B4" i="155" l="1"/>
  <c r="C5" i="130"/>
  <c r="D5" i="130"/>
  <c r="E5" i="130"/>
  <c r="F5" i="130"/>
  <c r="G5" i="130"/>
  <c r="H5" i="130"/>
  <c r="I5" i="130"/>
  <c r="J5" i="130"/>
  <c r="K5" i="130"/>
  <c r="B5" i="130"/>
  <c r="C4" i="155" l="1"/>
  <c r="D4" i="155"/>
  <c r="E4" i="155"/>
  <c r="D16" i="120"/>
  <c r="O3" i="96"/>
  <c r="O4" i="96"/>
  <c r="O2" i="96"/>
  <c r="N3" i="96"/>
  <c r="N4" i="96"/>
  <c r="N2" i="96"/>
  <c r="M5" i="153" l="1"/>
  <c r="M6" i="153"/>
  <c r="K9" i="153"/>
  <c r="C17" i="124"/>
  <c r="D17" i="124"/>
  <c r="B17" i="124"/>
  <c r="C16" i="124"/>
  <c r="D16" i="124"/>
  <c r="B16" i="124"/>
  <c r="C25" i="122"/>
  <c r="C26" i="122" s="1"/>
  <c r="D25" i="122"/>
  <c r="D26" i="122" s="1"/>
  <c r="E25" i="122"/>
  <c r="E26" i="122"/>
  <c r="B26" i="122"/>
  <c r="B25" i="122"/>
  <c r="C17" i="120"/>
  <c r="B17" i="120"/>
  <c r="B16" i="120"/>
  <c r="C16" i="120"/>
  <c r="C18" i="120"/>
  <c r="C19" i="120"/>
  <c r="C21" i="120" s="1"/>
  <c r="N2" i="115" l="1"/>
  <c r="N4" i="115"/>
  <c r="N5" i="115"/>
  <c r="N3" i="115"/>
  <c r="Q5" i="157"/>
  <c r="N5" i="157"/>
  <c r="O5" i="157" s="1"/>
  <c r="Q4" i="157"/>
  <c r="N4" i="157"/>
  <c r="O4" i="157" s="1"/>
  <c r="Q3" i="157"/>
  <c r="N3" i="157"/>
  <c r="O3" i="157" s="1"/>
  <c r="Q2" i="157"/>
  <c r="N2" i="157"/>
  <c r="O2" i="157" s="1"/>
  <c r="M3" i="111"/>
  <c r="M4" i="111"/>
  <c r="M2" i="111"/>
  <c r="M3" i="115"/>
  <c r="M4" i="115"/>
  <c r="M5" i="115"/>
  <c r="M2" i="115"/>
  <c r="K3" i="153" l="1"/>
  <c r="B23" i="122" l="1"/>
  <c r="M5" i="94"/>
  <c r="L5" i="1"/>
  <c r="M5" i="100" l="1"/>
  <c r="G3" i="113" l="1"/>
  <c r="G2" i="113"/>
  <c r="K6" i="115" l="1"/>
  <c r="B12" i="100" l="1"/>
  <c r="B13" i="100"/>
  <c r="B14" i="100"/>
  <c r="B15" i="100"/>
  <c r="B11" i="100"/>
  <c r="C4" i="111" l="1"/>
  <c r="D4" i="111"/>
  <c r="E4" i="111"/>
  <c r="F4" i="111"/>
  <c r="G4" i="111"/>
  <c r="H4" i="111"/>
  <c r="I4" i="111"/>
  <c r="J4" i="111"/>
  <c r="K4" i="111"/>
  <c r="B4" i="111"/>
  <c r="E4" i="150" l="1"/>
  <c r="E5" i="150"/>
  <c r="E3" i="150"/>
  <c r="E2" i="150"/>
  <c r="F23" i="122" l="1"/>
  <c r="F21" i="122"/>
  <c r="F22" i="122"/>
  <c r="F20" i="122"/>
  <c r="K5" i="100" l="1"/>
  <c r="L5" i="100"/>
  <c r="J5" i="100"/>
  <c r="K5" i="94" l="1"/>
  <c r="L5" i="94"/>
  <c r="J5" i="94"/>
  <c r="E13" i="109" l="1"/>
  <c r="E12" i="109" l="1"/>
  <c r="K7" i="1"/>
  <c r="K5" i="1"/>
  <c r="E11" i="109" l="1"/>
  <c r="E10" i="109"/>
  <c r="J7" i="1" l="1"/>
  <c r="I7" i="1"/>
  <c r="H7" i="1"/>
  <c r="G7" i="1"/>
  <c r="F7" i="1"/>
  <c r="E7" i="1"/>
  <c r="D7" i="1"/>
  <c r="C7" i="1"/>
  <c r="J5" i="1"/>
  <c r="I5" i="1"/>
</calcChain>
</file>

<file path=xl/comments1.xml><?xml version="1.0" encoding="utf-8"?>
<comments xmlns="http://schemas.openxmlformats.org/spreadsheetml/2006/main">
  <authors>
    <author>הנאדי עזאם</author>
  </authors>
  <commentList>
    <comment ref="A3" authorId="0" shapeId="0">
      <text>
        <r>
          <rPr>
            <b/>
            <sz val="9"/>
            <color indexed="81"/>
            <rFont val="Tahoma"/>
            <family val="2"/>
          </rPr>
          <t>הנאדי עזאם:</t>
        </r>
        <r>
          <rPr>
            <sz val="9"/>
            <color indexed="81"/>
            <rFont val="Tahoma"/>
            <family val="2"/>
          </rPr>
          <t xml:space="preserve">
ללא מקרקעין</t>
        </r>
      </text>
    </comment>
  </commentList>
</comments>
</file>

<file path=xl/sharedStrings.xml><?xml version="1.0" encoding="utf-8"?>
<sst xmlns="http://schemas.openxmlformats.org/spreadsheetml/2006/main" count="417" uniqueCount="174">
  <si>
    <t>2012</t>
  </si>
  <si>
    <t>2013</t>
  </si>
  <si>
    <t>2014</t>
  </si>
  <si>
    <t>2015</t>
  </si>
  <si>
    <t>2016</t>
  </si>
  <si>
    <t>2018</t>
  </si>
  <si>
    <t>השקעות ישירות</t>
  </si>
  <si>
    <t>נכסי רזרבה</t>
  </si>
  <si>
    <t>2017</t>
  </si>
  <si>
    <t>2019</t>
  </si>
  <si>
    <t>תנועות נטו</t>
  </si>
  <si>
    <t>השקעות אחרות*</t>
  </si>
  <si>
    <t>סך שינוי ביתרת נכסים-ציר ימני</t>
  </si>
  <si>
    <t>השקעות בתיק ניירות ערך למסחר</t>
  </si>
  <si>
    <t>הלוואות בעלים</t>
  </si>
  <si>
    <t>מכשירים נגזרים</t>
  </si>
  <si>
    <t xml:space="preserve">המקור: נתוני ועיבודי בנק ישראל </t>
  </si>
  <si>
    <t>2022</t>
  </si>
  <si>
    <t>2020</t>
  </si>
  <si>
    <t>2021</t>
  </si>
  <si>
    <t xml:space="preserve"> </t>
  </si>
  <si>
    <t>2023-2014, מיליארדי דולר</t>
  </si>
  <si>
    <t>תקבול נטו במיליוני דולרים</t>
  </si>
  <si>
    <t>Q3/2023</t>
  </si>
  <si>
    <t>השקעות נטו</t>
  </si>
  <si>
    <t xml:space="preserve">המקור: נתונים ועיבודים של בנק ישראל </t>
  </si>
  <si>
    <t>** אומדן המתבסס על נתונים חודשיים חלקיים</t>
  </si>
  <si>
    <t>Column1</t>
  </si>
  <si>
    <t>* אומדן המתבסס על נתונים חודשיים חלקיים</t>
  </si>
  <si>
    <t>Q1/2023</t>
  </si>
  <si>
    <t>Q2/2023</t>
  </si>
  <si>
    <t>הייטק סה"כ</t>
  </si>
  <si>
    <t>הייטק הון מניות</t>
  </si>
  <si>
    <t>הייטק רווחים</t>
  </si>
  <si>
    <t>2023</t>
  </si>
  <si>
    <t>Q4/2023</t>
  </si>
  <si>
    <t>השקעות בתיק ניירות ערך למסחר - אג"ח</t>
  </si>
  <si>
    <t xml:space="preserve">Q1-Q4/2023, מיליארדי דולר </t>
  </si>
  <si>
    <t>$ million</t>
  </si>
  <si>
    <t>Direct investments</t>
  </si>
  <si>
    <t>Other investments*</t>
  </si>
  <si>
    <t>Investments in the tradable securities portfolio</t>
  </si>
  <si>
    <t>Total change- (right scale)</t>
  </si>
  <si>
    <t>The economy’s total liabilities</t>
  </si>
  <si>
    <t>Figure 3.1 Balance of the economy’s liabilities to abroad, by type of investment</t>
  </si>
  <si>
    <t>SOURCE: Bank of Israel.</t>
  </si>
  <si>
    <t>Net investments</t>
  </si>
  <si>
    <t>Price changes</t>
  </si>
  <si>
    <t>Exchange rate differential</t>
  </si>
  <si>
    <t>Other adjustments</t>
  </si>
  <si>
    <t>Total change</t>
  </si>
  <si>
    <t>Figure 3.2 Factors in a change in the balance of the economy’s liabilities to abroad, by type of investment</t>
  </si>
  <si>
    <t>$ billion</t>
  </si>
  <si>
    <t>Net direct investments</t>
  </si>
  <si>
    <t>Net investments in the tradable securities portfolio</t>
  </si>
  <si>
    <t>Other net investments</t>
  </si>
  <si>
    <t>before Covid-19</t>
  </si>
  <si>
    <t>Covid-19</t>
  </si>
  <si>
    <t>Figure 3.3 Net investments by nonresidents in Israel, by investment type</t>
  </si>
  <si>
    <t>Direct investments in Israel by nonresidents—equities</t>
  </si>
  <si>
    <t>Direct investments in Israel by nonresidents</t>
  </si>
  <si>
    <t>Undistributed profits</t>
  </si>
  <si>
    <t>Figure 3.4 Direct investments in capital by nonresidents in Israeli companies, by investment type</t>
  </si>
  <si>
    <t>Equities</t>
  </si>
  <si>
    <t>Bonds (including Makam)</t>
  </si>
  <si>
    <t>Total financial investments in tradable securities</t>
  </si>
  <si>
    <t>after Covid-19</t>
  </si>
  <si>
    <t>Figure 3.5 Net investments in the tradable securities portfolio by nonresidents in the economy, by instrument</t>
  </si>
  <si>
    <t>Makam</t>
  </si>
  <si>
    <t>Government bonds</t>
  </si>
  <si>
    <t>Figure 3.6 Nonresidents’ investments in government bonds and Makam</t>
  </si>
  <si>
    <t>Q4/2023-Q1/2023, $ billion</t>
  </si>
  <si>
    <t>Figure 3.7: Other investments by nonresidents in the economy, by instrument</t>
  </si>
  <si>
    <t>2023, $ billion</t>
  </si>
  <si>
    <t>Other investments 
$ million</t>
  </si>
  <si>
    <t>Loans</t>
  </si>
  <si>
    <t>Suppliers credit</t>
  </si>
  <si>
    <t>Deposits by banks from abroad</t>
  </si>
  <si>
    <t>Deposits by nonresidents</t>
  </si>
  <si>
    <t xml:space="preserve">The economy’s total assets abroad </t>
  </si>
  <si>
    <t>Reserve assets</t>
  </si>
  <si>
    <t>*Other investments</t>
  </si>
  <si>
    <t>Other investments</t>
  </si>
  <si>
    <t>*Other assets include the balance of derivative instruments.</t>
  </si>
  <si>
    <t>Figure 3.8: Economy’s balance of assets abroad</t>
  </si>
  <si>
    <t>Derivative</t>
  </si>
  <si>
    <t>SOURCE: Bank of Israel</t>
  </si>
  <si>
    <t>Price change</t>
  </si>
  <si>
    <t>Exchange rate differentials</t>
  </si>
  <si>
    <t>Other adjusetments</t>
  </si>
  <si>
    <t>Figure 3.9 Factors in a change in the economy’s asset balance abroad</t>
  </si>
  <si>
    <t>Tradable bonds</t>
  </si>
  <si>
    <t>Financial investments in tradable securities</t>
  </si>
  <si>
    <t>Figure 3.10: Balance of investments in the tradable securities portfolio of Israeli residents abroad, by instruments</t>
  </si>
  <si>
    <t>Business sector</t>
  </si>
  <si>
    <t>Institutional investors</t>
  </si>
  <si>
    <t>Households</t>
  </si>
  <si>
    <t xml:space="preserve">Total investment in equities </t>
  </si>
  <si>
    <t>Banks</t>
  </si>
  <si>
    <t>Total investment in bonds</t>
  </si>
  <si>
    <t>equities</t>
  </si>
  <si>
    <t>bonds</t>
  </si>
  <si>
    <t>Figure 3.11: Investments in the tradable securities portfolio of Israeli residents abroad, by instrument and by sector</t>
  </si>
  <si>
    <t>Derivative instruments</t>
  </si>
  <si>
    <t xml:space="preserve">Loans to abroad and deposits </t>
  </si>
  <si>
    <t>Investment funds and nontradable equities</t>
  </si>
  <si>
    <t>Tradable equities</t>
  </si>
  <si>
    <t>Figure 3.12 Institutional investors’ activity vis-à-vis abroad</t>
  </si>
  <si>
    <t xml:space="preserve">2023, $ billion </t>
  </si>
  <si>
    <t>Deposits abroad</t>
  </si>
  <si>
    <t>Customer credit</t>
  </si>
  <si>
    <t>Other assets</t>
  </si>
  <si>
    <t>Figure 3.13: Net other investments of Israeli residents abroad, by instrument</t>
  </si>
  <si>
    <t>Direct investments abroad by Israeli residents – equity</t>
  </si>
  <si>
    <t>Nondistributed profits</t>
  </si>
  <si>
    <t>Direct investments abroad by Israeli residents</t>
  </si>
  <si>
    <t xml:space="preserve"> $ billion</t>
  </si>
  <si>
    <t>Figure 3.14: Direct investments in equity of Israeli residents abroad, by investment type</t>
  </si>
  <si>
    <t>Israel’s foreign exchange reserves</t>
  </si>
  <si>
    <t xml:space="preserve"> Figure 3.15: The economy’s balance of foreign exchange reserves</t>
  </si>
  <si>
    <t xml:space="preserve">$ billion </t>
  </si>
  <si>
    <t>Annual GDP</t>
  </si>
  <si>
    <t>Ratio of gross external debt to GDP (right scale)</t>
  </si>
  <si>
    <t>Balance of liabilities in debt instruments (gross external debt)</t>
  </si>
  <si>
    <t>Figure 3.16 Gross balance of external debt and ratio of external debt to GDP</t>
  </si>
  <si>
    <t xml:space="preserve">$ million </t>
  </si>
  <si>
    <t>Surplus of assets over liabilities – right scale</t>
  </si>
  <si>
    <t>Total liabilities of the economy to abroad</t>
  </si>
  <si>
    <t>Total assets of the economy abroad</t>
  </si>
  <si>
    <t>GDP</t>
  </si>
  <si>
    <t>Total assets relative to GDP</t>
  </si>
  <si>
    <t>Figure 3.17 Surplus of the economy’s assets (+) over liabilities vis-à-vis abroad</t>
  </si>
  <si>
    <t>Surplus of liabilities in debt instruments alone (gross external debt)</t>
  </si>
  <si>
    <t>Assets in debt instruments</t>
  </si>
  <si>
    <t>Net negative external debt</t>
  </si>
  <si>
    <t>Figure 3.18 Surplus of assets over liabilities in debt instruments alone (net negative external debt)</t>
  </si>
  <si>
    <t>Total</t>
  </si>
  <si>
    <t>Government</t>
  </si>
  <si>
    <t>Figure 3.19 Net deposits by Israeli residents in deposits abroad, by sector, $ billion</t>
  </si>
  <si>
    <t xml:space="preserve">net transfers by households from accounts in Israel to accounts abroad </t>
  </si>
  <si>
    <t>households</t>
  </si>
  <si>
    <t xml:space="preserve">*(+) Net transfers from accounts in Israel to accounts abroad </t>
  </si>
  <si>
    <t>**(-) Net transfers from accounts abroad to accounts in Israel</t>
  </si>
  <si>
    <t xml:space="preserve">Figure 3.20 Net* transfers by households from accounts in Israel to accounts abroad**, </t>
  </si>
  <si>
    <t>Nonresidents’ deposits (excluding banks) in Israel</t>
  </si>
  <si>
    <t>Foreign banks’ deposits in Israel</t>
  </si>
  <si>
    <t>Total net transfers by nonresidents (including banks) into deposits in Israel</t>
  </si>
  <si>
    <t>Figure 3.21 Net deposits by nonresidents in deposits in Israel</t>
  </si>
  <si>
    <t>$ billion.</t>
  </si>
  <si>
    <t>Figure 3.22 Net deposits by nonresidents in deposits in Israel</t>
  </si>
  <si>
    <t>Israel's Assets</t>
  </si>
  <si>
    <t xml:space="preserve">  of which:</t>
  </si>
  <si>
    <t>Direct investments abroad</t>
  </si>
  <si>
    <t>Financial investments</t>
  </si>
  <si>
    <t>Other investments abroad</t>
  </si>
  <si>
    <t>Debt instruments*</t>
  </si>
  <si>
    <t>Share capital and land</t>
  </si>
  <si>
    <t>Owners' loans</t>
  </si>
  <si>
    <t xml:space="preserve">Share capital  </t>
  </si>
  <si>
    <t>Bonds</t>
  </si>
  <si>
    <t>Deposits by Israelis (including banks)</t>
  </si>
  <si>
    <t>Balance to the end of 2022</t>
  </si>
  <si>
    <t>Transactions</t>
  </si>
  <si>
    <t>Exchange rate differentials and other adjustments</t>
  </si>
  <si>
    <t>Balance to the end of 2023</t>
  </si>
  <si>
    <t>Israel's Liabilities</t>
  </si>
  <si>
    <t>Debt instruments</t>
  </si>
  <si>
    <t>Share capital</t>
  </si>
  <si>
    <t>Depsits by nonresidents and foreign banks</t>
  </si>
  <si>
    <t>Suppliers' credit</t>
  </si>
  <si>
    <t>Net debt instruments</t>
  </si>
  <si>
    <t>Net Liabilities**</t>
  </si>
  <si>
    <t>*Debt instruments: Owners' loans, bonds, deposits, loans, commercial credit, and reserve assets.</t>
  </si>
  <si>
    <r>
      <t>**Net liabilities: Liabilities minus assets</t>
    </r>
    <r>
      <rPr>
        <sz val="11"/>
        <color theme="1"/>
        <rFont val="Arial"/>
        <family val="2"/>
        <charset val="177"/>
        <scheme val="minor"/>
      </rPr>
      <t xml:space="preserve">. SOURCE: Bank of Israel calculations. </t>
    </r>
    <r>
      <rPr>
        <sz val="8"/>
        <color theme="1"/>
        <rFont val="Arial"/>
        <family val="2"/>
        <charset val="177"/>
        <scheme val="minor"/>
      </rPr>
      <t>SOURCE: Bank of Israel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</si>
</sst>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41" formatCode="_ * #,##0_ ;_ * \-#,##0_ ;_ * &quot;-&quot;_ ;_ @_ "/>
    <numFmt numFmtId="44" formatCode="_ &quot;₪&quot;\ * #,##0.00_ ;_ &quot;₪&quot;\ * \-#,##0.00_ ;_ &quot;₪&quot;\ * &quot;-&quot;??_ ;_ @_ "/>
    <numFmt numFmtId="43" formatCode="_ * #,##0.00_ ;_ * \-#,##0.00_ ;_ * &quot;-&quot;??_ ;_ @_ "/>
    <numFmt numFmtId="164" formatCode="#,##0.0"/>
    <numFmt numFmtId="165" formatCode="_-* #,##0.00_-;_-* #,##0.00\-;_-* &quot;-&quot;??_-;_-@_-"/>
    <numFmt numFmtId="166" formatCode="#,##0\ [$€-1];[Red]\-#,##0\ [$€-1]"/>
    <numFmt numFmtId="167" formatCode="#,##0;\(#,##0\);"/>
    <numFmt numFmtId="168" formatCode="&quot;$&quot;#,##0_);\(&quot;$&quot;#,##0\)"/>
    <numFmt numFmtId="169" formatCode="#,##0_%_);\(#,##0\)_%;#,##0_%_);@_%_)"/>
    <numFmt numFmtId="170" formatCode="&quot;$&quot;#,##0_%_);\(&quot;$&quot;#,##0\)_%;&quot;$&quot;#,##0_%_);@_%_)"/>
    <numFmt numFmtId="171" formatCode="&quot;$&quot;#,##0.00_%_);\(&quot;$&quot;#,##0.00\)_%;&quot;$&quot;#,##0.00_%_);@_%_)"/>
    <numFmt numFmtId="172" formatCode="0.0000"/>
    <numFmt numFmtId="173" formatCode="m/d/yy_%_)"/>
    <numFmt numFmtId="174" formatCode="0_%_);\(0\)_%;0_%_);@_%_)"/>
    <numFmt numFmtId="175" formatCode="_ [$€]\ * #,##0.00_ ;_ [$€]\ * \-#,##0.00_ ;_ [$€]\ * &quot;-&quot;??_ ;_ @_ "/>
    <numFmt numFmtId="176" formatCode="0.0\%_);\(0.0\%\);0.0\%_);@_%_)"/>
    <numFmt numFmtId="177" formatCode="_-* #,##0.00\ _€_-;\-* #,##0.00\ _€_-;_-* &quot;-&quot;??\ _€_-;_-@_-"/>
    <numFmt numFmtId="178" formatCode="0.0\x_)_);&quot;NM&quot;_x_)_);0.0\x_)_);@_%_)"/>
    <numFmt numFmtId="179" formatCode="[$-413]mmm/yy;@"/>
    <numFmt numFmtId="180" formatCode="[$-413]d/mmm/yy;@"/>
    <numFmt numFmtId="181" formatCode="_(* #,##0_);_(* \(#,##0\);_(* &quot;-&quot;??_);_(@_)"/>
    <numFmt numFmtId="182" formatCode="_ * #,##0_ ;_ * \-#,##0_ ;_ * &quot;-&quot;??_ ;_ @_ "/>
    <numFmt numFmtId="183" formatCode="_ * #,##0.0_ ;_ * \-#,##0.0_ ;_ * &quot;-&quot;??_ ;_ @_ "/>
    <numFmt numFmtId="184" formatCode="0.0%"/>
    <numFmt numFmtId="185" formatCode="0.0"/>
    <numFmt numFmtId="186" formatCode="General_)"/>
  </numFmts>
  <fonts count="159">
    <font>
      <sz val="11"/>
      <color theme="1"/>
      <name val="Arial"/>
      <family val="2"/>
      <charset val="177"/>
      <scheme val="minor"/>
    </font>
    <font>
      <sz val="11"/>
      <color theme="1"/>
      <name val="Arial"/>
      <family val="2"/>
      <charset val="177"/>
      <scheme val="minor"/>
    </font>
    <font>
      <sz val="10"/>
      <name val="Arial"/>
      <family val="2"/>
    </font>
    <font>
      <b/>
      <sz val="10"/>
      <name val="Arial"/>
      <family val="2"/>
    </font>
    <font>
      <b/>
      <sz val="11"/>
      <name val="Arial"/>
      <family val="2"/>
    </font>
    <font>
      <sz val="11"/>
      <color theme="1"/>
      <name val="Arial"/>
      <family val="2"/>
      <scheme val="minor"/>
    </font>
    <font>
      <sz val="10"/>
      <color theme="1"/>
      <name val="Tahoma"/>
      <family val="2"/>
    </font>
    <font>
      <sz val="11"/>
      <color theme="1"/>
      <name val="Calibri"/>
      <family val="2"/>
    </font>
    <font>
      <sz val="11"/>
      <color indexed="8"/>
      <name val="Czcionka tekstu podstawowego"/>
      <family val="2"/>
      <charset val="238"/>
    </font>
    <font>
      <sz val="11"/>
      <color indexed="8"/>
      <name val="Calibri"/>
      <family val="2"/>
    </font>
    <font>
      <sz val="11"/>
      <color indexed="8"/>
      <name val="Arial"/>
      <family val="2"/>
      <charset val="177"/>
    </font>
    <font>
      <sz val="11"/>
      <color indexed="9"/>
      <name val="Czcionka tekstu podstawowego"/>
      <family val="2"/>
      <charset val="238"/>
    </font>
    <font>
      <sz val="11"/>
      <color indexed="9"/>
      <name val="Calibri"/>
      <family val="2"/>
    </font>
    <font>
      <sz val="11"/>
      <color indexed="9"/>
      <name val="Arial"/>
      <family val="2"/>
      <charset val="177"/>
    </font>
    <font>
      <sz val="11"/>
      <name val="Arial"/>
      <family val="2"/>
    </font>
    <font>
      <sz val="10"/>
      <name val="Arial"/>
      <family val="2"/>
      <charset val="162"/>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imes New Roman"/>
      <family val="1"/>
    </font>
    <font>
      <sz val="8"/>
      <name val="Palatino"/>
      <family val="1"/>
      <charset val="177"/>
    </font>
    <font>
      <sz val="12"/>
      <color indexed="22"/>
      <name val="Arial (Hebrew)"/>
      <family val="2"/>
      <charset val="177"/>
    </font>
    <font>
      <sz val="10"/>
      <color theme="1"/>
      <name val="Arial"/>
      <family val="2"/>
      <charset val="177"/>
      <scheme val="minor"/>
    </font>
    <font>
      <sz val="11"/>
      <color indexed="62"/>
      <name val="Czcionka tekstu podstawowego"/>
      <family val="2"/>
      <charset val="238"/>
    </font>
    <font>
      <b/>
      <sz val="11"/>
      <color indexed="63"/>
      <name val="Czcionka tekstu podstawowego"/>
      <family val="2"/>
      <charset val="238"/>
    </font>
    <font>
      <sz val="12"/>
      <color indexed="24"/>
      <name val="Pi-Barak-Light"/>
      <charset val="177"/>
    </font>
    <font>
      <sz val="11"/>
      <color indexed="17"/>
      <name val="Czcionka tekstu podstawowego"/>
      <family val="2"/>
      <charset val="238"/>
    </font>
    <font>
      <sz val="11"/>
      <color indexed="62"/>
      <name val="Calibri"/>
      <family val="2"/>
    </font>
    <font>
      <sz val="18"/>
      <color indexed="24"/>
      <name val="Pi-Barak-Light"/>
      <charset val="177"/>
    </font>
    <font>
      <sz val="8"/>
      <color indexed="24"/>
      <name val="Pi-Barak-Light"/>
      <charset val="177"/>
    </font>
    <font>
      <i/>
      <sz val="12"/>
      <color indexed="24"/>
      <name val="Pi-Barak-Light"/>
      <charset val="177"/>
    </font>
    <font>
      <sz val="12"/>
      <color indexed="24"/>
      <name val="Pi-David"/>
      <charset val="177"/>
    </font>
    <font>
      <sz val="18"/>
      <color indexed="24"/>
      <name val="Pi-David"/>
      <charset val="177"/>
    </font>
    <font>
      <sz val="8"/>
      <color indexed="24"/>
      <name val="Pi-David"/>
      <charset val="177"/>
    </font>
    <font>
      <i/>
      <sz val="12"/>
      <color indexed="24"/>
      <name val="Pi-David"/>
      <charset val="177"/>
    </font>
    <font>
      <sz val="7"/>
      <name val="Palatino"/>
      <family val="1"/>
      <charset val="177"/>
    </font>
    <font>
      <sz val="6"/>
      <color indexed="16"/>
      <name val="Palatino"/>
      <family val="1"/>
      <charset val="177"/>
    </font>
    <font>
      <b/>
      <sz val="18"/>
      <color indexed="24"/>
      <name val="Pi-Barak-Light"/>
      <charset val="177"/>
    </font>
    <font>
      <b/>
      <sz val="12"/>
      <color indexed="24"/>
      <name val="Pi-Barak-Light"/>
      <charset val="177"/>
    </font>
    <font>
      <sz val="11"/>
      <color indexed="20"/>
      <name val="Calibri"/>
      <family val="2"/>
    </font>
    <font>
      <sz val="11"/>
      <color indexed="52"/>
      <name val="Czcionka tekstu podstawowego"/>
      <family val="2"/>
      <charset val="238"/>
    </font>
    <font>
      <b/>
      <sz val="11"/>
      <color indexed="9"/>
      <name val="Czcionka tekstu podstawowego"/>
      <family val="2"/>
      <charset val="238"/>
    </font>
    <font>
      <sz val="12"/>
      <color indexed="22"/>
      <name val="David"/>
      <family val="2"/>
      <charset val="177"/>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alibri"/>
      <family val="2"/>
    </font>
    <font>
      <sz val="11"/>
      <color indexed="60"/>
      <name val="Czcionka tekstu podstawowego"/>
      <family val="2"/>
      <charset val="238"/>
    </font>
    <font>
      <sz val="8"/>
      <name val="Arial"/>
      <family val="2"/>
    </font>
    <font>
      <b/>
      <sz val="11"/>
      <color indexed="52"/>
      <name val="Czcionka tekstu podstawowego"/>
      <family val="2"/>
      <charset val="238"/>
    </font>
    <font>
      <sz val="11"/>
      <color indexed="8"/>
      <name val="Times New Roman"/>
      <family val="1"/>
      <charset val="177"/>
    </font>
    <font>
      <b/>
      <i/>
      <sz val="11"/>
      <color indexed="8"/>
      <name val="Times New Roman"/>
      <family val="1"/>
      <charset val="177"/>
    </font>
    <font>
      <b/>
      <sz val="11"/>
      <color indexed="16"/>
      <name val="Times New Roman"/>
      <family val="1"/>
      <charset val="177"/>
    </font>
    <font>
      <b/>
      <sz val="22"/>
      <color indexed="8"/>
      <name val="Times New Roman"/>
      <family val="1"/>
      <charset val="177"/>
    </font>
    <font>
      <b/>
      <sz val="11"/>
      <color indexed="63"/>
      <name val="Arial"/>
      <family val="2"/>
      <charset val="177"/>
    </font>
    <font>
      <sz val="10"/>
      <color indexed="16"/>
      <name val="Helvetica-Black"/>
      <charset val="177"/>
    </font>
    <font>
      <sz val="11"/>
      <color indexed="8"/>
      <name val="Arial"/>
      <family val="2"/>
    </font>
    <font>
      <sz val="11"/>
      <color indexed="8"/>
      <name val="Calibri"/>
      <family val="2"/>
      <charset val="177"/>
    </font>
    <font>
      <b/>
      <sz val="11"/>
      <color indexed="63"/>
      <name val="Calibri"/>
      <family val="2"/>
    </font>
    <font>
      <b/>
      <sz val="11"/>
      <color indexed="8"/>
      <name val="Czcionka tekstu podstawowego"/>
      <family val="2"/>
      <charset val="238"/>
    </font>
    <font>
      <b/>
      <sz val="9"/>
      <name val="Palatino"/>
      <family val="1"/>
      <charset val="177"/>
    </font>
    <font>
      <sz val="9"/>
      <color indexed="21"/>
      <name val="Helvetica-Black"/>
      <charset val="177"/>
    </font>
    <font>
      <sz val="9"/>
      <name val="Helvetica-Black"/>
      <charset val="177"/>
    </font>
    <font>
      <i/>
      <sz val="11"/>
      <color indexed="23"/>
      <name val="Czcionka tekstu podstawowego"/>
      <family val="2"/>
      <charset val="238"/>
    </font>
    <font>
      <sz val="11"/>
      <color indexed="10"/>
      <name val="Czcionka tekstu podstawowego"/>
      <family val="2"/>
      <charset val="238"/>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8"/>
      <color indexed="56"/>
      <name val="Cambria"/>
      <family val="2"/>
      <charset val="238"/>
    </font>
    <font>
      <sz val="11"/>
      <color indexed="20"/>
      <name val="Czcionka tekstu podstawowego"/>
      <family val="2"/>
      <charset val="238"/>
    </font>
    <font>
      <sz val="10"/>
      <color indexed="8"/>
      <name val="Miriam"/>
      <family val="2"/>
      <charset val="177"/>
    </font>
    <font>
      <b/>
      <sz val="11"/>
      <color indexed="52"/>
      <name val="Arial"/>
      <family val="2"/>
      <charset val="177"/>
    </font>
    <font>
      <sz val="11"/>
      <color indexed="17"/>
      <name val="Arial"/>
      <family val="2"/>
      <charset val="177"/>
    </font>
    <font>
      <sz val="11"/>
      <color indexed="10"/>
      <name val="Arial"/>
      <family val="2"/>
      <charset val="177"/>
    </font>
    <font>
      <i/>
      <sz val="11"/>
      <color indexed="23"/>
      <name val="Arial"/>
      <family val="2"/>
      <charset val="177"/>
    </font>
    <font>
      <sz val="14"/>
      <name val="Miriam"/>
      <family val="2"/>
      <charset val="177"/>
    </font>
    <font>
      <b/>
      <sz val="15"/>
      <color indexed="56"/>
      <name val="Arial"/>
      <family val="2"/>
      <charset val="177"/>
    </font>
    <font>
      <b/>
      <sz val="13"/>
      <color indexed="56"/>
      <name val="Arial"/>
      <family val="2"/>
      <charset val="177"/>
    </font>
    <font>
      <b/>
      <sz val="11"/>
      <color indexed="56"/>
      <name val="Arial"/>
      <family val="2"/>
      <charset val="177"/>
    </font>
    <font>
      <b/>
      <sz val="18"/>
      <color indexed="56"/>
      <name val="Times New Roman"/>
      <family val="2"/>
      <charset val="177"/>
    </font>
    <font>
      <sz val="11"/>
      <color indexed="60"/>
      <name val="Arial"/>
      <family val="2"/>
      <charset val="177"/>
    </font>
    <font>
      <b/>
      <sz val="11"/>
      <color indexed="8"/>
      <name val="Arial"/>
      <family val="2"/>
    </font>
    <font>
      <b/>
      <sz val="11"/>
      <color indexed="8"/>
      <name val="Arial"/>
      <family val="2"/>
      <charset val="177"/>
    </font>
    <font>
      <sz val="11"/>
      <color indexed="62"/>
      <name val="Arial"/>
      <family val="2"/>
      <charset val="177"/>
    </font>
    <font>
      <sz val="11"/>
      <color indexed="20"/>
      <name val="Arial"/>
      <family val="2"/>
      <charset val="177"/>
    </font>
    <font>
      <b/>
      <sz val="11"/>
      <color indexed="9"/>
      <name val="Arial"/>
      <family val="2"/>
      <charset val="177"/>
    </font>
    <font>
      <sz val="11"/>
      <color indexed="52"/>
      <name val="Arial"/>
      <family val="2"/>
      <charset val="177"/>
    </font>
    <font>
      <sz val="12"/>
      <name val="宋体"/>
      <charset val="134"/>
    </font>
    <font>
      <sz val="10"/>
      <name val="Arial"/>
      <family val="2"/>
    </font>
    <font>
      <sz val="11"/>
      <color indexed="9"/>
      <name val="Calibri"/>
      <family val="2"/>
      <charset val="177"/>
    </font>
    <font>
      <sz val="11"/>
      <color indexed="20"/>
      <name val="Calibri"/>
      <family val="2"/>
      <charset val="177"/>
    </font>
    <font>
      <b/>
      <sz val="11"/>
      <color indexed="52"/>
      <name val="Calibri"/>
      <family val="2"/>
      <charset val="177"/>
    </font>
    <font>
      <b/>
      <sz val="11"/>
      <color indexed="9"/>
      <name val="Calibri"/>
      <family val="2"/>
      <charset val="177"/>
    </font>
    <font>
      <i/>
      <sz val="11"/>
      <color indexed="23"/>
      <name val="Calibri"/>
      <family val="2"/>
      <charset val="177"/>
    </font>
    <font>
      <sz val="11"/>
      <color indexed="17"/>
      <name val="Calibri"/>
      <family val="2"/>
      <charset val="177"/>
    </font>
    <font>
      <b/>
      <sz val="15"/>
      <color indexed="56"/>
      <name val="Calibri"/>
      <family val="2"/>
      <charset val="177"/>
    </font>
    <font>
      <b/>
      <sz val="13"/>
      <color indexed="56"/>
      <name val="Calibri"/>
      <family val="2"/>
      <charset val="177"/>
    </font>
    <font>
      <b/>
      <sz val="11"/>
      <color indexed="56"/>
      <name val="Calibri"/>
      <family val="2"/>
      <charset val="177"/>
    </font>
    <font>
      <sz val="11"/>
      <color indexed="62"/>
      <name val="Calibri"/>
      <family val="2"/>
      <charset val="177"/>
    </font>
    <font>
      <sz val="11"/>
      <color indexed="52"/>
      <name val="Calibri"/>
      <family val="2"/>
      <charset val="177"/>
    </font>
    <font>
      <sz val="11"/>
      <color indexed="60"/>
      <name val="Calibri"/>
      <family val="2"/>
      <charset val="177"/>
    </font>
    <font>
      <b/>
      <sz val="11"/>
      <color indexed="63"/>
      <name val="Calibri"/>
      <family val="2"/>
      <charset val="177"/>
    </font>
    <font>
      <b/>
      <sz val="18"/>
      <color indexed="56"/>
      <name val="Cambria"/>
      <family val="2"/>
      <charset val="177"/>
    </font>
    <font>
      <b/>
      <sz val="11"/>
      <color indexed="8"/>
      <name val="Calibri"/>
      <family val="2"/>
      <charset val="177"/>
    </font>
    <font>
      <sz val="11"/>
      <color indexed="10"/>
      <name val="Calibri"/>
      <family val="2"/>
      <charset val="177"/>
    </font>
    <font>
      <sz val="11"/>
      <color theme="1"/>
      <name val="Arial"/>
      <family val="2"/>
    </font>
    <font>
      <b/>
      <sz val="11"/>
      <color rgb="FF000000"/>
      <name val="Arial"/>
      <family val="2"/>
    </font>
    <font>
      <b/>
      <sz val="11"/>
      <color theme="1"/>
      <name val="Arial"/>
      <family val="2"/>
    </font>
    <font>
      <sz val="8"/>
      <color theme="1"/>
      <name val="Arial"/>
      <family val="2"/>
    </font>
    <font>
      <sz val="8"/>
      <color theme="1"/>
      <name val="Assistant"/>
    </font>
    <font>
      <sz val="11"/>
      <color rgb="FFFFFFFF"/>
      <name val="Arial"/>
      <family val="2"/>
    </font>
    <font>
      <b/>
      <sz val="11"/>
      <color rgb="FFFFFFFF"/>
      <name val="Arial"/>
      <family val="2"/>
    </font>
    <font>
      <b/>
      <sz val="11"/>
      <color theme="0"/>
      <name val="Arial"/>
      <family val="2"/>
    </font>
    <font>
      <sz val="11"/>
      <color theme="0"/>
      <name val="Arial"/>
      <family val="2"/>
    </font>
    <font>
      <i/>
      <sz val="11"/>
      <name val="Arial"/>
      <family val="2"/>
    </font>
    <font>
      <sz val="10"/>
      <name val="Arial"/>
      <family val="2"/>
      <charset val="177"/>
    </font>
    <font>
      <sz val="6"/>
      <name val="Arial"/>
      <family val="2"/>
    </font>
    <font>
      <i/>
      <sz val="6"/>
      <name val="Arial"/>
      <family val="2"/>
    </font>
    <font>
      <b/>
      <sz val="11"/>
      <name val="Arial"/>
      <family val="2"/>
    </font>
    <font>
      <b/>
      <sz val="10"/>
      <name val="Arial"/>
      <family val="2"/>
    </font>
    <font>
      <b/>
      <sz val="11"/>
      <name val="Arial"/>
      <family val="2"/>
    </font>
    <font>
      <b/>
      <sz val="10"/>
      <name val="Arial"/>
      <family val="2"/>
      <charset val="177"/>
    </font>
    <font>
      <sz val="11"/>
      <name val="Arial"/>
      <family val="2"/>
    </font>
    <font>
      <sz val="11"/>
      <color theme="1"/>
      <name val="Arial"/>
      <family val="2"/>
    </font>
    <font>
      <sz val="11"/>
      <name val="Arial"/>
      <family val="2"/>
    </font>
    <font>
      <sz val="11"/>
      <color theme="1"/>
      <name val="Arial"/>
      <family val="2"/>
    </font>
    <font>
      <sz val="9"/>
      <color indexed="81"/>
      <name val="Tahoma"/>
      <family val="2"/>
    </font>
    <font>
      <b/>
      <sz val="9"/>
      <color indexed="81"/>
      <name val="Tahoma"/>
      <family val="2"/>
    </font>
    <font>
      <b/>
      <sz val="11"/>
      <color rgb="FFFF0000"/>
      <name val="Arial"/>
      <family val="2"/>
      <scheme val="minor"/>
    </font>
    <font>
      <sz val="11"/>
      <color rgb="FFFF0000"/>
      <name val="Arial"/>
      <family val="2"/>
    </font>
    <font>
      <b/>
      <sz val="11"/>
      <color theme="0"/>
      <name val="Arial"/>
      <family val="2"/>
      <charset val="177"/>
      <scheme val="minor"/>
    </font>
    <font>
      <sz val="11"/>
      <color theme="1"/>
      <name val="Arial"/>
      <family val="2"/>
    </font>
    <font>
      <sz val="11"/>
      <color theme="1"/>
      <name val="Arial"/>
      <family val="2"/>
    </font>
    <font>
      <b/>
      <sz val="12"/>
      <color theme="1"/>
      <name val="Calibri"/>
      <family val="2"/>
    </font>
    <font>
      <b/>
      <sz val="12"/>
      <color theme="1"/>
      <name val="Arial"/>
      <family val="2"/>
    </font>
    <font>
      <b/>
      <sz val="12"/>
      <color theme="1"/>
      <name val="Arial"/>
      <family val="2"/>
      <charset val="177"/>
      <scheme val="minor"/>
    </font>
    <font>
      <b/>
      <sz val="12"/>
      <color theme="1"/>
      <name val="Assistant"/>
    </font>
    <font>
      <b/>
      <sz val="11"/>
      <color indexed="8"/>
      <name val="Assistant"/>
    </font>
    <font>
      <sz val="11"/>
      <color theme="1"/>
      <name val="Assistant"/>
    </font>
    <font>
      <b/>
      <sz val="12"/>
      <color rgb="FF000000"/>
      <name val="Assistant"/>
    </font>
    <font>
      <sz val="12"/>
      <color theme="1"/>
      <name val="Arial"/>
      <family val="2"/>
      <charset val="177"/>
      <scheme val="minor"/>
    </font>
    <font>
      <b/>
      <sz val="11"/>
      <color theme="1"/>
      <name val="Assistant"/>
    </font>
    <font>
      <sz val="8"/>
      <color theme="1"/>
      <name val="Calibri"/>
      <family val="2"/>
    </font>
    <font>
      <b/>
      <sz val="12"/>
      <color indexed="8"/>
      <name val="Assistant"/>
    </font>
    <font>
      <sz val="12"/>
      <color theme="1"/>
      <name val="Assistant"/>
    </font>
    <font>
      <b/>
      <sz val="11"/>
      <name val="Assistant"/>
    </font>
    <font>
      <sz val="11"/>
      <name val="Assistant"/>
    </font>
    <font>
      <b/>
      <sz val="11"/>
      <color theme="1"/>
      <name val="Arial"/>
      <family val="2"/>
      <charset val="177"/>
      <scheme val="minor"/>
    </font>
    <font>
      <sz val="10"/>
      <color theme="1"/>
      <name val="Assistant"/>
    </font>
    <font>
      <b/>
      <sz val="10"/>
      <color theme="1"/>
      <name val="Assistant"/>
    </font>
    <font>
      <b/>
      <sz val="10"/>
      <color rgb="FFFFFFFF"/>
      <name val="Assistant"/>
    </font>
    <font>
      <sz val="11"/>
      <color rgb="FFFFFFFF"/>
      <name val="Assistant"/>
    </font>
    <font>
      <sz val="10"/>
      <color rgb="FFFFFFFF"/>
      <name val="Assistant"/>
    </font>
    <font>
      <sz val="8"/>
      <color theme="1"/>
      <name val="Arial"/>
      <family val="2"/>
      <charset val="177"/>
      <scheme val="minor"/>
    </font>
  </fonts>
  <fills count="32">
    <fill>
      <patternFill patternType="none"/>
    </fill>
    <fill>
      <patternFill patternType="gray125"/>
    </fill>
    <fill>
      <patternFill patternType="solid">
        <fgColor rgb="FF66CCFF"/>
        <bgColor indexed="64"/>
      </patternFill>
    </fill>
    <fill>
      <patternFill patternType="solid">
        <fgColor rgb="FF66CCFF"/>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6"/>
        <bgColor indexed="64"/>
      </patternFill>
    </fill>
    <fill>
      <patternFill patternType="solid">
        <fgColor indexed="8"/>
        <bgColor indexed="64"/>
      </patternFill>
    </fill>
    <fill>
      <patternFill patternType="solid">
        <fgColor rgb="FF177990"/>
        <bgColor indexed="64"/>
      </patternFill>
    </fill>
    <fill>
      <patternFill patternType="solid">
        <fgColor theme="4" tint="0.79998168889431442"/>
        <bgColor theme="4" tint="0.79998168889431442"/>
      </patternFill>
    </fill>
    <fill>
      <patternFill patternType="solid">
        <fgColor theme="4"/>
        <bgColor theme="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dotted">
        <color indexed="64"/>
      </bottom>
      <diagonal/>
    </border>
    <border>
      <left style="thin">
        <color indexed="64"/>
      </left>
      <right style="double">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right/>
      <top style="thin">
        <color indexed="62"/>
      </top>
      <bottom style="double">
        <color indexed="62"/>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top/>
      <bottom style="medium">
        <color rgb="FF000000"/>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theme="4" tint="0.39997558519241921"/>
      </top>
      <bottom style="thin">
        <color indexed="64"/>
      </bottom>
      <diagonal/>
    </border>
    <border>
      <left/>
      <right/>
      <top style="thin">
        <color indexed="64"/>
      </top>
      <bottom style="thin">
        <color theme="4" tint="0.39997558519241921"/>
      </bottom>
      <diagonal/>
    </border>
    <border>
      <left/>
      <right/>
      <top style="medium">
        <color indexed="64"/>
      </top>
      <bottom style="medium">
        <color rgb="FF000000"/>
      </bottom>
      <diagonal/>
    </border>
    <border>
      <left/>
      <right/>
      <top style="medium">
        <color rgb="FF000000"/>
      </top>
      <bottom/>
      <diagonal/>
    </border>
  </borders>
  <cellStyleXfs count="57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43" fontId="2" fillId="0" borderId="0" applyFont="0" applyFill="0" applyBorder="0" applyAlignment="0" applyProtection="0"/>
    <xf numFmtId="0" fontId="2" fillId="0" borderId="0"/>
    <xf numFmtId="0" fontId="6" fillId="0" borderId="0"/>
    <xf numFmtId="9" fontId="2"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0" fontId="7" fillId="0" borderId="0"/>
    <xf numFmtId="166" fontId="8" fillId="4" borderId="0" applyNumberFormat="0" applyBorder="0" applyAlignment="0" applyProtection="0"/>
    <xf numFmtId="166" fontId="8" fillId="5" borderId="0" applyNumberFormat="0" applyBorder="0" applyAlignment="0" applyProtection="0"/>
    <xf numFmtId="166" fontId="8" fillId="6" borderId="0" applyNumberFormat="0" applyBorder="0" applyAlignment="0" applyProtection="0"/>
    <xf numFmtId="166" fontId="8" fillId="7" borderId="0" applyNumberFormat="0" applyBorder="0" applyAlignment="0" applyProtection="0"/>
    <xf numFmtId="166" fontId="8" fillId="8" borderId="0" applyNumberFormat="0" applyBorder="0" applyAlignment="0" applyProtection="0"/>
    <xf numFmtId="166" fontId="8" fillId="9" borderId="0" applyNumberFormat="0" applyBorder="0" applyAlignment="0" applyProtection="0"/>
    <xf numFmtId="166" fontId="9" fillId="4" borderId="0" applyNumberFormat="0" applyBorder="0" applyAlignment="0" applyProtection="0"/>
    <xf numFmtId="0" fontId="9" fillId="4" borderId="0" applyNumberFormat="0" applyBorder="0" applyAlignment="0" applyProtection="0"/>
    <xf numFmtId="166" fontId="9" fillId="5" borderId="0" applyNumberFormat="0" applyBorder="0" applyAlignment="0" applyProtection="0"/>
    <xf numFmtId="0" fontId="9" fillId="5" borderId="0" applyNumberFormat="0" applyBorder="0" applyAlignment="0" applyProtection="0"/>
    <xf numFmtId="166" fontId="9" fillId="6" borderId="0" applyNumberFormat="0" applyBorder="0" applyAlignment="0" applyProtection="0"/>
    <xf numFmtId="0" fontId="9" fillId="6" borderId="0" applyNumberFormat="0" applyBorder="0" applyAlignment="0" applyProtection="0"/>
    <xf numFmtId="166" fontId="9" fillId="7" borderId="0" applyNumberFormat="0" applyBorder="0" applyAlignment="0" applyProtection="0"/>
    <xf numFmtId="0" fontId="9" fillId="7" borderId="0" applyNumberFormat="0" applyBorder="0" applyAlignment="0" applyProtection="0"/>
    <xf numFmtId="166" fontId="9" fillId="8" borderId="0" applyNumberFormat="0" applyBorder="0" applyAlignment="0" applyProtection="0"/>
    <xf numFmtId="0" fontId="9" fillId="8" borderId="0" applyNumberFormat="0" applyBorder="0" applyAlignment="0" applyProtection="0"/>
    <xf numFmtId="166" fontId="9" fillId="9" borderId="0" applyNumberFormat="0" applyBorder="0" applyAlignment="0" applyProtection="0"/>
    <xf numFmtId="0" fontId="9"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166" fontId="8" fillId="10" borderId="0" applyNumberFormat="0" applyBorder="0" applyAlignment="0" applyProtection="0"/>
    <xf numFmtId="166" fontId="8" fillId="11" borderId="0" applyNumberFormat="0" applyBorder="0" applyAlignment="0" applyProtection="0"/>
    <xf numFmtId="166" fontId="8" fillId="12" borderId="0" applyNumberFormat="0" applyBorder="0" applyAlignment="0" applyProtection="0"/>
    <xf numFmtId="166" fontId="8" fillId="7" borderId="0" applyNumberFormat="0" applyBorder="0" applyAlignment="0" applyProtection="0"/>
    <xf numFmtId="166" fontId="8" fillId="10" borderId="0" applyNumberFormat="0" applyBorder="0" applyAlignment="0" applyProtection="0"/>
    <xf numFmtId="166" fontId="8" fillId="13" borderId="0" applyNumberFormat="0" applyBorder="0" applyAlignment="0" applyProtection="0"/>
    <xf numFmtId="166" fontId="9" fillId="10" borderId="0" applyNumberFormat="0" applyBorder="0" applyAlignment="0" applyProtection="0"/>
    <xf numFmtId="0" fontId="9" fillId="10" borderId="0" applyNumberFormat="0" applyBorder="0" applyAlignment="0" applyProtection="0"/>
    <xf numFmtId="166" fontId="9" fillId="11" borderId="0" applyNumberFormat="0" applyBorder="0" applyAlignment="0" applyProtection="0"/>
    <xf numFmtId="0" fontId="9" fillId="11" borderId="0" applyNumberFormat="0" applyBorder="0" applyAlignment="0" applyProtection="0"/>
    <xf numFmtId="166" fontId="9" fillId="12" borderId="0" applyNumberFormat="0" applyBorder="0" applyAlignment="0" applyProtection="0"/>
    <xf numFmtId="0" fontId="9" fillId="12" borderId="0" applyNumberFormat="0" applyBorder="0" applyAlignment="0" applyProtection="0"/>
    <xf numFmtId="166" fontId="9" fillId="7" borderId="0" applyNumberFormat="0" applyBorder="0" applyAlignment="0" applyProtection="0"/>
    <xf numFmtId="0" fontId="9" fillId="7" borderId="0" applyNumberFormat="0" applyBorder="0" applyAlignment="0" applyProtection="0"/>
    <xf numFmtId="166" fontId="9" fillId="10" borderId="0" applyNumberFormat="0" applyBorder="0" applyAlignment="0" applyProtection="0"/>
    <xf numFmtId="0" fontId="9" fillId="10" borderId="0" applyNumberFormat="0" applyBorder="0" applyAlignment="0" applyProtection="0"/>
    <xf numFmtId="166" fontId="9" fillId="13" borderId="0" applyNumberFormat="0" applyBorder="0" applyAlignment="0" applyProtection="0"/>
    <xf numFmtId="0" fontId="9"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166" fontId="11" fillId="14" borderId="0" applyNumberFormat="0" applyBorder="0" applyAlignment="0" applyProtection="0"/>
    <xf numFmtId="166" fontId="11" fillId="11" borderId="0" applyNumberFormat="0" applyBorder="0" applyAlignment="0" applyProtection="0"/>
    <xf numFmtId="166" fontId="11" fillId="12" borderId="0" applyNumberFormat="0" applyBorder="0" applyAlignment="0" applyProtection="0"/>
    <xf numFmtId="166" fontId="11" fillId="15" borderId="0" applyNumberFormat="0" applyBorder="0" applyAlignment="0" applyProtection="0"/>
    <xf numFmtId="166" fontId="11" fillId="16" borderId="0" applyNumberFormat="0" applyBorder="0" applyAlignment="0" applyProtection="0"/>
    <xf numFmtId="166" fontId="11" fillId="17" borderId="0" applyNumberFormat="0" applyBorder="0" applyAlignment="0" applyProtection="0"/>
    <xf numFmtId="166" fontId="12" fillId="14" borderId="0" applyNumberFormat="0" applyBorder="0" applyAlignment="0" applyProtection="0"/>
    <xf numFmtId="0" fontId="12" fillId="14" borderId="0" applyNumberFormat="0" applyBorder="0" applyAlignment="0" applyProtection="0"/>
    <xf numFmtId="166" fontId="12" fillId="11" borderId="0" applyNumberFormat="0" applyBorder="0" applyAlignment="0" applyProtection="0"/>
    <xf numFmtId="0" fontId="12" fillId="11" borderId="0" applyNumberFormat="0" applyBorder="0" applyAlignment="0" applyProtection="0"/>
    <xf numFmtId="166" fontId="12" fillId="12" borderId="0" applyNumberFormat="0" applyBorder="0" applyAlignment="0" applyProtection="0"/>
    <xf numFmtId="0" fontId="12" fillId="12" borderId="0" applyNumberFormat="0" applyBorder="0" applyAlignment="0" applyProtection="0"/>
    <xf numFmtId="166" fontId="12" fillId="15" borderId="0" applyNumberFormat="0" applyBorder="0" applyAlignment="0" applyProtection="0"/>
    <xf numFmtId="0" fontId="12" fillId="15" borderId="0" applyNumberFormat="0" applyBorder="0" applyAlignment="0" applyProtection="0"/>
    <xf numFmtId="166" fontId="12" fillId="16" borderId="0" applyNumberFormat="0" applyBorder="0" applyAlignment="0" applyProtection="0"/>
    <xf numFmtId="0" fontId="12" fillId="16" borderId="0" applyNumberFormat="0" applyBorder="0" applyAlignment="0" applyProtection="0"/>
    <xf numFmtId="166" fontId="12" fillId="17" borderId="0" applyNumberFormat="0" applyBorder="0" applyAlignment="0" applyProtection="0"/>
    <xf numFmtId="0" fontId="12" fillId="17" borderId="0" applyNumberFormat="0" applyBorder="0" applyAlignment="0" applyProtection="0"/>
    <xf numFmtId="0" fontId="13" fillId="14"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167" fontId="14" fillId="0" borderId="0" applyFont="0" applyFill="0" applyBorder="0" applyAlignment="0" applyProtection="0"/>
    <xf numFmtId="166" fontId="11" fillId="18" borderId="0" applyNumberFormat="0" applyBorder="0" applyAlignment="0" applyProtection="0"/>
    <xf numFmtId="166" fontId="11" fillId="19" borderId="0" applyNumberFormat="0" applyBorder="0" applyAlignment="0" applyProtection="0"/>
    <xf numFmtId="166" fontId="11" fillId="20" borderId="0" applyNumberFormat="0" applyBorder="0" applyAlignment="0" applyProtection="0"/>
    <xf numFmtId="166" fontId="11" fillId="15" borderId="0" applyNumberFormat="0" applyBorder="0" applyAlignment="0" applyProtection="0"/>
    <xf numFmtId="166" fontId="11" fillId="16" borderId="0" applyNumberFormat="0" applyBorder="0" applyAlignment="0" applyProtection="0"/>
    <xf numFmtId="166" fontId="11" fillId="21" borderId="0" applyNumberFormat="0" applyBorder="0" applyAlignment="0" applyProtection="0"/>
    <xf numFmtId="168" fontId="15" fillId="0" borderId="0" applyFont="0" applyFill="0" applyBorder="0" applyAlignment="0" applyProtection="0"/>
    <xf numFmtId="166" fontId="16" fillId="6" borderId="0" applyNumberFormat="0" applyBorder="0" applyAlignment="0" applyProtection="0"/>
    <xf numFmtId="0" fontId="16" fillId="6" borderId="0" applyNumberFormat="0" applyBorder="0" applyAlignment="0" applyProtection="0"/>
    <xf numFmtId="166" fontId="17" fillId="22" borderId="4" applyNumberFormat="0" applyAlignment="0" applyProtection="0"/>
    <xf numFmtId="0" fontId="17" fillId="22" borderId="4" applyNumberFormat="0" applyAlignment="0" applyProtection="0"/>
    <xf numFmtId="166" fontId="18" fillId="23" borderId="5" applyNumberFormat="0" applyAlignment="0" applyProtection="0"/>
    <xf numFmtId="0" fontId="18" fillId="23" borderId="5" applyNumberFormat="0" applyAlignment="0" applyProtection="0"/>
    <xf numFmtId="166" fontId="19" fillId="0" borderId="6" applyNumberFormat="0" applyFill="0" applyAlignment="0" applyProtection="0"/>
    <xf numFmtId="0" fontId="19" fillId="0" borderId="6" applyNumberFormat="0" applyFill="0" applyAlignment="0" applyProtection="0"/>
    <xf numFmtId="41" fontId="20" fillId="0" borderId="0" applyFont="0" applyFill="0" applyBorder="0" applyAlignment="0" applyProtection="0"/>
    <xf numFmtId="169" fontId="21" fillId="0" borderId="0" applyFont="0" applyFill="0" applyBorder="0" applyAlignment="0" applyProtection="0">
      <alignment horizontal="right"/>
    </xf>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14" fillId="0" borderId="0" applyFont="0" applyFill="0" applyBorder="0" applyAlignment="0" applyProtection="0"/>
    <xf numFmtId="0" fontId="14" fillId="0" borderId="0" applyFont="0" applyFill="0" applyBorder="0" applyAlignment="0" applyProtection="0"/>
    <xf numFmtId="43" fontId="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9" fontId="22" fillId="0" borderId="0" applyFont="0" applyFill="0" applyBorder="0" applyAlignment="0" applyProtection="0"/>
    <xf numFmtId="170" fontId="21" fillId="0" borderId="0" applyFont="0" applyFill="0" applyBorder="0" applyAlignment="0" applyProtection="0">
      <alignment horizontal="right"/>
    </xf>
    <xf numFmtId="171" fontId="21" fillId="0" borderId="0" applyFont="0" applyFill="0" applyBorder="0" applyAlignment="0" applyProtection="0">
      <alignment horizontal="right"/>
    </xf>
    <xf numFmtId="44" fontId="23" fillId="0" borderId="0" applyFont="0" applyFill="0" applyBorder="0" applyAlignment="0" applyProtection="0"/>
    <xf numFmtId="164" fontId="22" fillId="0" borderId="0" applyFont="0" applyFill="0" applyBorder="0" applyAlignment="0" applyProtection="0"/>
    <xf numFmtId="166" fontId="24" fillId="9" borderId="4" applyNumberFormat="0" applyAlignment="0" applyProtection="0"/>
    <xf numFmtId="166" fontId="25" fillId="22" borderId="7" applyNumberFormat="0" applyAlignment="0" applyProtection="0"/>
    <xf numFmtId="172" fontId="22" fillId="0" borderId="0" applyFont="0" applyFill="0" applyBorder="0" applyAlignment="0" applyProtection="0"/>
    <xf numFmtId="173" fontId="21" fillId="0" borderId="0" applyFont="0" applyFill="0" applyBorder="0" applyAlignment="0" applyProtection="0"/>
    <xf numFmtId="0" fontId="26" fillId="0" borderId="0" applyProtection="0"/>
    <xf numFmtId="166" fontId="27" fillId="6" borderId="0" applyNumberFormat="0" applyBorder="0" applyAlignment="0" applyProtection="0"/>
    <xf numFmtId="174" fontId="21" fillId="0" borderId="8" applyNumberFormat="0" applyFont="0" applyFill="0" applyAlignment="0" applyProtection="0"/>
    <xf numFmtId="166" fontId="12" fillId="18" borderId="0" applyNumberFormat="0" applyBorder="0" applyAlignment="0" applyProtection="0"/>
    <xf numFmtId="0" fontId="12" fillId="18" borderId="0" applyNumberFormat="0" applyBorder="0" applyAlignment="0" applyProtection="0"/>
    <xf numFmtId="166" fontId="12" fillId="19" borderId="0" applyNumberFormat="0" applyBorder="0" applyAlignment="0" applyProtection="0"/>
    <xf numFmtId="0" fontId="12" fillId="19" borderId="0" applyNumberFormat="0" applyBorder="0" applyAlignment="0" applyProtection="0"/>
    <xf numFmtId="166" fontId="12" fillId="20" borderId="0" applyNumberFormat="0" applyBorder="0" applyAlignment="0" applyProtection="0"/>
    <xf numFmtId="0" fontId="12" fillId="20" borderId="0" applyNumberFormat="0" applyBorder="0" applyAlignment="0" applyProtection="0"/>
    <xf numFmtId="166" fontId="12" fillId="15" borderId="0" applyNumberFormat="0" applyBorder="0" applyAlignment="0" applyProtection="0"/>
    <xf numFmtId="0" fontId="12" fillId="15" borderId="0" applyNumberFormat="0" applyBorder="0" applyAlignment="0" applyProtection="0"/>
    <xf numFmtId="166" fontId="12" fillId="16" borderId="0" applyNumberFormat="0" applyBorder="0" applyAlignment="0" applyProtection="0"/>
    <xf numFmtId="0" fontId="12" fillId="16" borderId="0" applyNumberFormat="0" applyBorder="0" applyAlignment="0" applyProtection="0"/>
    <xf numFmtId="166" fontId="12" fillId="21" borderId="0" applyNumberFormat="0" applyBorder="0" applyAlignment="0" applyProtection="0"/>
    <xf numFmtId="0" fontId="12" fillId="21" borderId="0" applyNumberFormat="0" applyBorder="0" applyAlignment="0" applyProtection="0"/>
    <xf numFmtId="166" fontId="28" fillId="9" borderId="4" applyNumberFormat="0" applyAlignment="0" applyProtection="0"/>
    <xf numFmtId="0" fontId="28" fillId="9" borderId="4" applyNumberFormat="0" applyAlignment="0" applyProtection="0"/>
    <xf numFmtId="175" fontId="14" fillId="0" borderId="0" applyFont="0" applyFill="0" applyBorder="0" applyAlignment="0" applyProtection="0"/>
    <xf numFmtId="0" fontId="29" fillId="0" borderId="0" applyProtection="0"/>
    <xf numFmtId="0" fontId="30" fillId="0" borderId="0" applyProtection="0"/>
    <xf numFmtId="0" fontId="31" fillId="0" borderId="0" applyProtection="0"/>
    <xf numFmtId="0" fontId="32" fillId="0" borderId="0" applyProtection="0"/>
    <xf numFmtId="0" fontId="33" fillId="0" borderId="0" applyProtection="0"/>
    <xf numFmtId="0" fontId="34" fillId="0" borderId="0" applyProtection="0"/>
    <xf numFmtId="0" fontId="35" fillId="0" borderId="0" applyProtection="0"/>
    <xf numFmtId="15" fontId="22" fillId="0" borderId="0" applyFont="0" applyFill="0" applyBorder="0" applyAlignment="0" applyProtection="0"/>
    <xf numFmtId="0" fontId="36" fillId="0" borderId="0" applyFill="0" applyBorder="0" applyProtection="0">
      <alignment horizontal="left"/>
    </xf>
    <xf numFmtId="176" fontId="21" fillId="0" borderId="0" applyFont="0" applyFill="0" applyBorder="0" applyAlignment="0" applyProtection="0">
      <alignment horizontal="right"/>
    </xf>
    <xf numFmtId="0" fontId="37" fillId="0" borderId="0" applyProtection="0">
      <alignment horizontal="right"/>
    </xf>
    <xf numFmtId="0" fontId="38" fillId="0" borderId="0" applyProtection="0"/>
    <xf numFmtId="0" fontId="39" fillId="0" borderId="0" applyProtection="0"/>
    <xf numFmtId="166" fontId="40" fillId="5" borderId="0" applyNumberFormat="0" applyBorder="0" applyAlignment="0" applyProtection="0"/>
    <xf numFmtId="0" fontId="40" fillId="5" borderId="0" applyNumberFormat="0" applyBorder="0" applyAlignment="0" applyProtection="0"/>
    <xf numFmtId="166" fontId="41" fillId="0" borderId="6" applyNumberFormat="0" applyFill="0" applyAlignment="0" applyProtection="0"/>
    <xf numFmtId="166" fontId="42" fillId="23" borderId="5" applyNumberFormat="0" applyAlignment="0" applyProtection="0"/>
    <xf numFmtId="177" fontId="5" fillId="0" borderId="0" applyFont="0" applyFill="0" applyBorder="0" applyAlignment="0" applyProtection="0"/>
    <xf numFmtId="177" fontId="2" fillId="0" borderId="0" applyFont="0" applyFill="0" applyBorder="0" applyAlignment="0" applyProtection="0"/>
    <xf numFmtId="0" fontId="43" fillId="0" borderId="9" applyNumberFormat="0">
      <alignment horizontal="left"/>
    </xf>
    <xf numFmtId="178" fontId="21" fillId="0" borderId="0" applyFont="0" applyFill="0" applyBorder="0" applyAlignment="0" applyProtection="0">
      <alignment horizontal="right"/>
    </xf>
    <xf numFmtId="166" fontId="44" fillId="0" borderId="10" applyNumberFormat="0" applyFill="0" applyAlignment="0" applyProtection="0"/>
    <xf numFmtId="166" fontId="45" fillId="0" borderId="11" applyNumberFormat="0" applyFill="0" applyAlignment="0" applyProtection="0"/>
    <xf numFmtId="166" fontId="46" fillId="0" borderId="12" applyNumberFormat="0" applyFill="0" applyAlignment="0" applyProtection="0"/>
    <xf numFmtId="166" fontId="46" fillId="0" borderId="0" applyNumberFormat="0" applyFill="0" applyBorder="0" applyAlignment="0" applyProtection="0"/>
    <xf numFmtId="166" fontId="47" fillId="24" borderId="0" applyNumberFormat="0" applyBorder="0" applyAlignment="0" applyProtection="0"/>
    <xf numFmtId="0" fontId="47" fillId="24" borderId="0" applyNumberFormat="0" applyBorder="0" applyAlignment="0" applyProtection="0"/>
    <xf numFmtId="166" fontId="48"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4" fillId="0" borderId="0"/>
    <xf numFmtId="0"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79" fontId="2" fillId="0" borderId="0"/>
    <xf numFmtId="0" fontId="2" fillId="0" borderId="0"/>
    <xf numFmtId="175" fontId="5"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75"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10" fillId="0" borderId="0"/>
    <xf numFmtId="166" fontId="2" fillId="0" borderId="0"/>
    <xf numFmtId="166" fontId="2" fillId="0" borderId="0"/>
    <xf numFmtId="166" fontId="2" fillId="0" borderId="0"/>
    <xf numFmtId="166" fontId="2" fillId="0" borderId="0"/>
    <xf numFmtId="166" fontId="2" fillId="0" borderId="0"/>
    <xf numFmtId="166" fontId="2" fillId="0" borderId="0"/>
    <xf numFmtId="166" fontId="2" fillId="0" borderId="0"/>
    <xf numFmtId="0" fontId="2" fillId="0" borderId="0"/>
    <xf numFmtId="166" fontId="2" fillId="0" borderId="0"/>
    <xf numFmtId="0" fontId="1" fillId="0" borderId="0"/>
    <xf numFmtId="180" fontId="1" fillId="0" borderId="0"/>
    <xf numFmtId="180" fontId="1" fillId="0" borderId="0"/>
    <xf numFmtId="0" fontId="2" fillId="0" borderId="0"/>
    <xf numFmtId="175" fontId="7" fillId="0" borderId="0"/>
    <xf numFmtId="175" fontId="9" fillId="0" borderId="0"/>
    <xf numFmtId="166" fontId="2" fillId="0" borderId="0"/>
    <xf numFmtId="166" fontId="2" fillId="0" borderId="0"/>
    <xf numFmtId="166" fontId="2" fillId="0" borderId="0"/>
    <xf numFmtId="166" fontId="2" fillId="0" borderId="0"/>
    <xf numFmtId="0" fontId="20" fillId="0" borderId="0"/>
    <xf numFmtId="179" fontId="14" fillId="0" borderId="0"/>
    <xf numFmtId="166" fontId="2" fillId="0" borderId="0"/>
    <xf numFmtId="179" fontId="5" fillId="0" borderId="0"/>
    <xf numFmtId="0" fontId="2" fillId="0" borderId="0"/>
    <xf numFmtId="180" fontId="2" fillId="0" borderId="0"/>
    <xf numFmtId="180" fontId="2" fillId="0" borderId="0"/>
    <xf numFmtId="0" fontId="1" fillId="0" borderId="0"/>
    <xf numFmtId="180" fontId="2" fillId="0" borderId="0"/>
    <xf numFmtId="0" fontId="49" fillId="0" borderId="0"/>
    <xf numFmtId="166" fontId="2" fillId="25" borderId="13" applyNumberFormat="0" applyFont="0" applyAlignment="0" applyProtection="0"/>
    <xf numFmtId="0" fontId="9" fillId="25" borderId="13" applyNumberFormat="0" applyFont="0" applyAlignment="0" applyProtection="0"/>
    <xf numFmtId="166" fontId="50" fillId="22" borderId="4" applyNumberFormat="0" applyAlignment="0" applyProtection="0"/>
    <xf numFmtId="40" fontId="51" fillId="26" borderId="0">
      <alignment horizontal="right"/>
    </xf>
    <xf numFmtId="0" fontId="52" fillId="26" borderId="0">
      <alignment horizontal="right"/>
    </xf>
    <xf numFmtId="0" fontId="53" fillId="26" borderId="14"/>
    <xf numFmtId="0" fontId="53" fillId="0" borderId="0" applyBorder="0">
      <alignment horizontal="centerContinuous"/>
    </xf>
    <xf numFmtId="0" fontId="54" fillId="0" borderId="0" applyBorder="0">
      <alignment horizontal="centerContinuous"/>
    </xf>
    <xf numFmtId="1" fontId="56" fillId="0" borderId="0" applyProtection="0">
      <alignment horizontal="right" vertical="center"/>
    </xf>
    <xf numFmtId="9" fontId="1"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7"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14" fillId="0" borderId="0" applyFont="0" applyFill="0" applyBorder="0" applyAlignment="0" applyProtection="0"/>
    <xf numFmtId="9" fontId="58"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166" fontId="59" fillId="22" borderId="7" applyNumberFormat="0" applyAlignment="0" applyProtection="0"/>
    <xf numFmtId="0" fontId="59" fillId="22" borderId="7" applyNumberFormat="0" applyAlignment="0" applyProtection="0"/>
    <xf numFmtId="0" fontId="14" fillId="0" borderId="0"/>
    <xf numFmtId="166" fontId="60" fillId="0" borderId="15" applyNumberFormat="0" applyFill="0" applyAlignment="0" applyProtection="0"/>
    <xf numFmtId="0" fontId="61" fillId="0" borderId="0" applyBorder="0" applyProtection="0">
      <alignment vertical="center"/>
    </xf>
    <xf numFmtId="174" fontId="61" fillId="0" borderId="2" applyBorder="0" applyProtection="0">
      <alignment horizontal="right" vertical="center"/>
    </xf>
    <xf numFmtId="0" fontId="62" fillId="27" borderId="0" applyBorder="0" applyProtection="0">
      <alignment horizontal="centerContinuous" vertical="center"/>
    </xf>
    <xf numFmtId="0" fontId="62" fillId="28" borderId="2" applyBorder="0" applyProtection="0">
      <alignment horizontal="centerContinuous" vertical="center"/>
    </xf>
    <xf numFmtId="0" fontId="61" fillId="0" borderId="0" applyBorder="0" applyProtection="0">
      <alignment vertical="center"/>
    </xf>
    <xf numFmtId="0" fontId="63" fillId="0" borderId="0" applyFill="0" applyBorder="0" applyProtection="0">
      <alignment horizontal="left"/>
    </xf>
    <xf numFmtId="0" fontId="36" fillId="0" borderId="3" applyFill="0" applyBorder="0" applyProtection="0">
      <alignment horizontal="left" vertical="top"/>
    </xf>
    <xf numFmtId="166" fontId="64" fillId="0" borderId="0" applyNumberFormat="0" applyFill="0" applyBorder="0" applyAlignment="0" applyProtection="0"/>
    <xf numFmtId="166" fontId="65" fillId="0" borderId="0" applyNumberFormat="0" applyFill="0" applyBorder="0" applyAlignment="0" applyProtection="0"/>
    <xf numFmtId="166" fontId="66" fillId="0" borderId="0" applyNumberFormat="0" applyFill="0" applyBorder="0" applyAlignment="0" applyProtection="0"/>
    <xf numFmtId="0" fontId="66" fillId="0" borderId="0" applyNumberFormat="0" applyFill="0" applyBorder="0" applyAlignment="0" applyProtection="0"/>
    <xf numFmtId="166" fontId="67" fillId="0" borderId="0" applyNumberFormat="0" applyFill="0" applyBorder="0" applyAlignment="0" applyProtection="0"/>
    <xf numFmtId="0" fontId="67" fillId="0" borderId="0" applyNumberFormat="0" applyFill="0" applyBorder="0" applyAlignment="0" applyProtection="0"/>
    <xf numFmtId="166" fontId="68" fillId="0" borderId="0" applyNumberFormat="0" applyFill="0" applyBorder="0" applyAlignment="0" applyProtection="0"/>
    <xf numFmtId="166" fontId="69" fillId="0" borderId="10" applyNumberFormat="0" applyFill="0" applyAlignment="0" applyProtection="0"/>
    <xf numFmtId="0" fontId="69" fillId="0" borderId="10" applyNumberFormat="0" applyFill="0" applyAlignment="0" applyProtection="0"/>
    <xf numFmtId="166" fontId="70" fillId="0" borderId="11" applyNumberFormat="0" applyFill="0" applyAlignment="0" applyProtection="0"/>
    <xf numFmtId="0" fontId="70" fillId="0" borderId="11" applyNumberFormat="0" applyFill="0" applyAlignment="0" applyProtection="0"/>
    <xf numFmtId="166" fontId="71" fillId="0" borderId="12" applyNumberFormat="0" applyFill="0" applyAlignment="0" applyProtection="0"/>
    <xf numFmtId="0" fontId="71" fillId="0" borderId="12" applyNumberFormat="0" applyFill="0" applyAlignment="0" applyProtection="0"/>
    <xf numFmtId="166" fontId="71" fillId="0" borderId="0" applyNumberFormat="0" applyFill="0" applyBorder="0" applyAlignment="0" applyProtection="0"/>
    <xf numFmtId="0" fontId="71" fillId="0" borderId="0" applyNumberFormat="0" applyFill="0" applyBorder="0" applyAlignment="0" applyProtection="0"/>
    <xf numFmtId="0" fontId="68" fillId="0" borderId="0" applyNumberFormat="0" applyFill="0" applyBorder="0" applyAlignment="0" applyProtection="0"/>
    <xf numFmtId="166" fontId="72" fillId="0" borderId="15" applyNumberFormat="0" applyFill="0" applyAlignment="0" applyProtection="0"/>
    <xf numFmtId="166" fontId="72" fillId="0" borderId="15" applyNumberFormat="0" applyFill="0" applyAlignment="0" applyProtection="0"/>
    <xf numFmtId="166" fontId="72" fillId="0" borderId="15" applyNumberFormat="0" applyFill="0" applyAlignment="0" applyProtection="0"/>
    <xf numFmtId="166" fontId="73" fillId="0" borderId="0" applyNumberFormat="0" applyFill="0" applyBorder="0" applyAlignment="0" applyProtection="0"/>
    <xf numFmtId="166" fontId="2" fillId="25" borderId="13" applyNumberFormat="0" applyFont="0" applyAlignment="0" applyProtection="0"/>
    <xf numFmtId="166" fontId="74" fillId="5" borderId="0" applyNumberFormat="0" applyBorder="0" applyAlignment="0" applyProtection="0"/>
    <xf numFmtId="0" fontId="75" fillId="0" borderId="0" applyNumberFormat="0">
      <alignment horizontal="left"/>
    </xf>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21" borderId="0" applyNumberFormat="0" applyBorder="0" applyAlignment="0" applyProtection="0"/>
    <xf numFmtId="0" fontId="10" fillId="25" borderId="13" applyNumberFormat="0" applyFont="0" applyAlignment="0" applyProtection="0"/>
    <xf numFmtId="0" fontId="76" fillId="22" borderId="4" applyNumberFormat="0" applyAlignment="0" applyProtection="0"/>
    <xf numFmtId="0" fontId="77" fillId="6" borderId="0" applyNumberFormat="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80" fillId="0" borderId="0" applyNumberFormat="0">
      <alignment horizontal="right"/>
    </xf>
    <xf numFmtId="0" fontId="81" fillId="0" borderId="10" applyNumberFormat="0" applyFill="0" applyAlignment="0" applyProtection="0"/>
    <xf numFmtId="0" fontId="82" fillId="0" borderId="11" applyNumberFormat="0" applyFill="0" applyAlignment="0" applyProtection="0"/>
    <xf numFmtId="0" fontId="83" fillId="0" borderId="12" applyNumberFormat="0" applyFill="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0" fillId="0" borderId="0" applyNumberFormat="0">
      <alignment horizontal="right"/>
    </xf>
    <xf numFmtId="0" fontId="85" fillId="24" borderId="0" applyNumberFormat="0" applyBorder="0" applyAlignment="0" applyProtection="0"/>
    <xf numFmtId="181" fontId="86" fillId="0" borderId="16" applyNumberFormat="0" applyFont="0" applyFill="0" applyBorder="0" applyAlignment="0">
      <protection locked="0"/>
    </xf>
    <xf numFmtId="0" fontId="87" fillId="0" borderId="15" applyNumberFormat="0" applyFill="0" applyAlignment="0" applyProtection="0"/>
    <xf numFmtId="0" fontId="80" fillId="0" borderId="0" applyNumberFormat="0">
      <alignment horizontal="right"/>
    </xf>
    <xf numFmtId="0" fontId="55" fillId="22" borderId="7" applyNumberFormat="0" applyAlignment="0" applyProtection="0"/>
    <xf numFmtId="0" fontId="88" fillId="9" borderId="4" applyNumberFormat="0" applyAlignment="0" applyProtection="0"/>
    <xf numFmtId="0" fontId="89" fillId="5" borderId="0" applyNumberFormat="0" applyBorder="0" applyAlignment="0" applyProtection="0"/>
    <xf numFmtId="0" fontId="90" fillId="23" borderId="5" applyNumberFormat="0" applyAlignment="0" applyProtection="0"/>
    <xf numFmtId="0" fontId="91" fillId="0" borderId="6" applyNumberFormat="0" applyFill="0" applyAlignment="0" applyProtection="0"/>
    <xf numFmtId="0" fontId="92" fillId="0" borderId="0">
      <alignment vertical="center"/>
    </xf>
    <xf numFmtId="43" fontId="1" fillId="0" borderId="0" applyFont="0" applyFill="0" applyBorder="0" applyAlignment="0" applyProtection="0"/>
    <xf numFmtId="0" fontId="2" fillId="0" borderId="0"/>
    <xf numFmtId="0" fontId="2" fillId="0" borderId="0"/>
    <xf numFmtId="0" fontId="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0" fillId="0" borderId="10"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4" fillId="21" borderId="0" applyNumberFormat="0" applyBorder="0" applyAlignment="0" applyProtection="0"/>
    <xf numFmtId="43" fontId="1" fillId="0" borderId="0" applyFont="0" applyFill="0" applyBorder="0" applyAlignment="0" applyProtection="0"/>
    <xf numFmtId="0" fontId="102" fillId="0" borderId="0" applyNumberFormat="0" applyFill="0" applyBorder="0" applyAlignment="0" applyProtection="0"/>
    <xf numFmtId="0" fontId="58" fillId="10" borderId="0" applyNumberFormat="0" applyBorder="0" applyAlignment="0" applyProtection="0"/>
    <xf numFmtId="43" fontId="1" fillId="0" borderId="0" applyFont="0" applyFill="0" applyBorder="0" applyAlignment="0" applyProtection="0"/>
    <xf numFmtId="0" fontId="58" fillId="8" borderId="0" applyNumberFormat="0" applyBorder="0" applyAlignment="0" applyProtection="0"/>
    <xf numFmtId="43" fontId="1" fillId="0" borderId="0" applyFont="0" applyFill="0" applyBorder="0" applyAlignment="0" applyProtection="0"/>
    <xf numFmtId="0" fontId="2" fillId="25" borderId="13"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94" fillId="16" borderId="0" applyNumberFormat="0" applyBorder="0" applyAlignment="0" applyProtection="0"/>
    <xf numFmtId="43" fontId="1" fillId="0" borderId="0" applyFont="0" applyFill="0" applyBorder="0" applyAlignment="0" applyProtection="0"/>
    <xf numFmtId="0" fontId="93" fillId="0" borderId="0"/>
    <xf numFmtId="0" fontId="102" fillId="0" borderId="12" applyNumberFormat="0" applyFill="0" applyAlignment="0" applyProtection="0"/>
    <xf numFmtId="0" fontId="109" fillId="0" borderId="0" applyNumberFormat="0" applyFill="0" applyBorder="0" applyAlignment="0" applyProtection="0"/>
    <xf numFmtId="0" fontId="97" fillId="23" borderId="5" applyNumberFormat="0" applyAlignment="0" applyProtection="0"/>
    <xf numFmtId="0" fontId="94" fillId="20"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43" fontId="2" fillId="0" borderId="0" applyFont="0" applyFill="0" applyBorder="0" applyAlignment="0" applyProtection="0"/>
    <xf numFmtId="0" fontId="6" fillId="0" borderId="0"/>
    <xf numFmtId="0" fontId="2" fillId="0" borderId="0" applyNumberFormat="0" applyFill="0" applyBorder="0" applyAlignment="0" applyProtection="0"/>
    <xf numFmtId="0" fontId="2" fillId="0" borderId="0"/>
    <xf numFmtId="43" fontId="1" fillId="0" borderId="0" applyFont="0" applyFill="0" applyBorder="0" applyAlignment="0" applyProtection="0"/>
    <xf numFmtId="43" fontId="2" fillId="0" borderId="0" applyFont="0" applyFill="0" applyBorder="0" applyAlignment="0" applyProtection="0"/>
    <xf numFmtId="41" fontId="20"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3" fillId="0" borderId="0" applyFont="0" applyFill="0" applyBorder="0" applyAlignment="0" applyProtection="0"/>
    <xf numFmtId="43" fontId="1" fillId="0" borderId="0" applyFont="0" applyFill="0" applyBorder="0" applyAlignment="0" applyProtection="0"/>
    <xf numFmtId="0" fontId="2" fillId="0" borderId="0"/>
    <xf numFmtId="0" fontId="2" fillId="0" borderId="0"/>
    <xf numFmtId="0" fontId="2" fillId="0" borderId="0"/>
    <xf numFmtId="0" fontId="58" fillId="4" borderId="0" applyNumberFormat="0" applyBorder="0" applyAlignment="0" applyProtection="0"/>
    <xf numFmtId="0" fontId="94" fillId="17" borderId="0" applyNumberFormat="0" applyBorder="0" applyAlignment="0" applyProtection="0"/>
    <xf numFmtId="0" fontId="58" fillId="13" borderId="0" applyNumberFormat="0" applyBorder="0" applyAlignment="0" applyProtection="0"/>
    <xf numFmtId="0" fontId="101" fillId="0" borderId="11" applyNumberFormat="0" applyFill="0" applyAlignment="0" applyProtection="0"/>
    <xf numFmtId="0" fontId="58" fillId="10" borderId="0" applyNumberFormat="0" applyBorder="0" applyAlignment="0" applyProtection="0"/>
    <xf numFmtId="0" fontId="94" fillId="12" borderId="0" applyNumberFormat="0" applyBorder="0" applyAlignment="0" applyProtection="0"/>
    <xf numFmtId="0" fontId="99" fillId="6" borderId="0" applyNumberFormat="0" applyBorder="0" applyAlignment="0" applyProtection="0"/>
    <xf numFmtId="0" fontId="58" fillId="7" borderId="0" applyNumberFormat="0" applyBorder="0" applyAlignment="0" applyProtection="0"/>
    <xf numFmtId="43" fontId="1" fillId="0" borderId="0" applyFont="0" applyFill="0" applyBorder="0" applyAlignment="0" applyProtection="0"/>
    <xf numFmtId="0" fontId="94" fillId="11"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6" fillId="22" borderId="4" applyNumberFormat="0" applyAlignment="0" applyProtection="0"/>
    <xf numFmtId="0" fontId="94" fillId="1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03" fillId="9" borderId="4" applyNumberFormat="0" applyAlignment="0" applyProtection="0"/>
    <xf numFmtId="43" fontId="1" fillId="0" borderId="0" applyFont="0" applyFill="0" applyBorder="0" applyAlignment="0" applyProtection="0"/>
    <xf numFmtId="43" fontId="93" fillId="0" borderId="0" applyFont="0" applyFill="0" applyBorder="0" applyAlignment="0" applyProtection="0"/>
    <xf numFmtId="0" fontId="94" fillId="19" borderId="0" applyNumberFormat="0" applyBorder="0" applyAlignment="0" applyProtection="0"/>
    <xf numFmtId="0" fontId="58" fillId="11" borderId="0" applyNumberFormat="0" applyBorder="0" applyAlignment="0" applyProtection="0"/>
    <xf numFmtId="0" fontId="94" fillId="14" borderId="0" applyNumberFormat="0" applyBorder="0" applyAlignment="0" applyProtection="0"/>
    <xf numFmtId="9" fontId="93" fillId="0" borderId="0" applyFont="0" applyFill="0" applyBorder="0" applyAlignment="0" applyProtection="0"/>
    <xf numFmtId="43" fontId="1" fillId="0" borderId="0" applyFont="0" applyFill="0" applyBorder="0" applyAlignment="0" applyProtection="0"/>
    <xf numFmtId="0" fontId="94" fillId="16" borderId="0" applyNumberFormat="0" applyBorder="0" applyAlignment="0" applyProtection="0"/>
    <xf numFmtId="43" fontId="1" fillId="0" borderId="0" applyFont="0" applyFill="0" applyBorder="0" applyAlignment="0" applyProtection="0"/>
    <xf numFmtId="0" fontId="10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5" fillId="5" borderId="0" applyNumberFormat="0" applyBorder="0" applyAlignment="0" applyProtection="0"/>
    <xf numFmtId="0" fontId="108" fillId="0" borderId="15" applyNumberFormat="0" applyFill="0" applyAlignment="0" applyProtection="0"/>
    <xf numFmtId="0" fontId="58" fillId="12"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xf numFmtId="0" fontId="94" fillId="18" borderId="0" applyNumberFormat="0" applyBorder="0" applyAlignment="0" applyProtection="0"/>
    <xf numFmtId="43" fontId="1" fillId="0" borderId="0" applyFont="0" applyFill="0" applyBorder="0" applyAlignment="0" applyProtection="0"/>
    <xf numFmtId="0" fontId="58" fillId="7" borderId="0" applyNumberFormat="0" applyBorder="0" applyAlignment="0" applyProtection="0"/>
    <xf numFmtId="0" fontId="105" fillId="24" borderId="0" applyNumberFormat="0" applyBorder="0" applyAlignment="0" applyProtection="0"/>
    <xf numFmtId="0" fontId="58" fillId="6" borderId="0" applyNumberFormat="0" applyBorder="0" applyAlignment="0" applyProtection="0"/>
    <xf numFmtId="0" fontId="94" fillId="15" borderId="0" applyNumberFormat="0" applyBorder="0" applyAlignment="0" applyProtection="0"/>
    <xf numFmtId="43" fontId="1" fillId="0" borderId="0" applyFont="0" applyFill="0" applyBorder="0" applyAlignment="0" applyProtection="0"/>
    <xf numFmtId="0" fontId="106" fillId="22" borderId="7" applyNumberFormat="0" applyAlignment="0" applyProtection="0"/>
    <xf numFmtId="0" fontId="58" fillId="5" borderId="0" applyNumberFormat="0" applyBorder="0" applyAlignment="0" applyProtection="0"/>
    <xf numFmtId="0" fontId="58" fillId="9" borderId="0" applyNumberFormat="0" applyBorder="0" applyAlignment="0" applyProtection="0"/>
    <xf numFmtId="0" fontId="104" fillId="0" borderId="6" applyNumberFormat="0" applyFill="0" applyAlignment="0" applyProtection="0"/>
    <xf numFmtId="0" fontId="98" fillId="0" borderId="0" applyNumberFormat="0" applyFill="0" applyBorder="0" applyAlignment="0" applyProtection="0"/>
    <xf numFmtId="0" fontId="93" fillId="0" borderId="0"/>
    <xf numFmtId="0" fontId="2" fillId="0" borderId="0"/>
    <xf numFmtId="43" fontId="93" fillId="0" borderId="0" applyFont="0" applyFill="0" applyBorder="0" applyAlignment="0" applyProtection="0"/>
    <xf numFmtId="43" fontId="93" fillId="0" borderId="0" applyFont="0" applyFill="0" applyBorder="0" applyAlignment="0" applyProtection="0"/>
    <xf numFmtId="0" fontId="2" fillId="0" borderId="0"/>
    <xf numFmtId="0" fontId="9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3" fillId="0" borderId="0"/>
    <xf numFmtId="43" fontId="2" fillId="0" borderId="0" applyFont="0" applyFill="0" applyBorder="0" applyAlignment="0" applyProtection="0"/>
    <xf numFmtId="43" fontId="1" fillId="0" borderId="0" applyFont="0" applyFill="0" applyBorder="0" applyAlignment="0" applyProtection="0"/>
    <xf numFmtId="0" fontId="93"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93" fillId="0" borderId="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17" fontId="2" fillId="0" borderId="0" applyFill="0" applyBorder="0">
      <alignment horizontal="centerContinuous" vertical="justify" textRotation="255" wrapText="1"/>
      <protection locked="0"/>
    </xf>
    <xf numFmtId="0" fontId="121" fillId="0" borderId="0" applyNumberFormat="0" applyBorder="0" applyAlignment="0">
      <alignment horizontal="left" readingOrder="1"/>
    </xf>
    <xf numFmtId="186" fontId="122" fillId="0" borderId="0" applyNumberFormat="0" applyBorder="0" applyAlignment="0">
      <alignment horizontal="left" readingOrder="1"/>
    </xf>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239">
    <xf numFmtId="0" fontId="0" fillId="0" borderId="0" xfId="0"/>
    <xf numFmtId="0" fontId="110" fillId="0" borderId="0" xfId="0" applyFont="1"/>
    <xf numFmtId="9" fontId="110" fillId="0" borderId="0" xfId="1" applyFont="1"/>
    <xf numFmtId="3" fontId="110" fillId="0" borderId="0" xfId="0" applyNumberFormat="1" applyFont="1"/>
    <xf numFmtId="0" fontId="110" fillId="0" borderId="0" xfId="0" applyFont="1" applyFill="1"/>
    <xf numFmtId="9" fontId="110" fillId="0" borderId="0" xfId="1" applyFont="1" applyFill="1"/>
    <xf numFmtId="1" fontId="110" fillId="0" borderId="0" xfId="0" applyNumberFormat="1" applyFont="1" applyFill="1"/>
    <xf numFmtId="3" fontId="4" fillId="0" borderId="1" xfId="2" applyNumberFormat="1" applyFont="1" applyBorder="1" applyAlignment="1">
      <alignment horizontal="right"/>
    </xf>
    <xf numFmtId="3" fontId="14" fillId="0" borderId="1" xfId="2" applyNumberFormat="1" applyFont="1" applyBorder="1" applyAlignment="1">
      <alignment horizontal="right"/>
    </xf>
    <xf numFmtId="0" fontId="113" fillId="0" borderId="0" xfId="0" applyFont="1"/>
    <xf numFmtId="3" fontId="110" fillId="0" borderId="1" xfId="0" applyNumberFormat="1" applyFont="1" applyBorder="1"/>
    <xf numFmtId="0" fontId="14" fillId="3" borderId="1" xfId="2" applyFont="1" applyFill="1" applyBorder="1"/>
    <xf numFmtId="49" fontId="4" fillId="2" borderId="1" xfId="2" applyNumberFormat="1" applyFont="1" applyFill="1" applyBorder="1" applyAlignment="1">
      <alignment horizontal="right"/>
    </xf>
    <xf numFmtId="1" fontId="110" fillId="0" borderId="0" xfId="0" applyNumberFormat="1" applyFont="1"/>
    <xf numFmtId="0" fontId="110" fillId="0" borderId="0" xfId="0" applyFont="1" applyAlignment="1">
      <alignment horizontal="right" readingOrder="2"/>
    </xf>
    <xf numFmtId="0" fontId="112" fillId="0" borderId="0" xfId="0" applyFont="1"/>
    <xf numFmtId="0" fontId="86" fillId="0" borderId="0" xfId="0" applyFont="1"/>
    <xf numFmtId="0" fontId="114" fillId="0" borderId="0" xfId="0" applyFont="1"/>
    <xf numFmtId="3" fontId="3" fillId="0" borderId="1" xfId="2" applyNumberFormat="1" applyFont="1" applyFill="1" applyBorder="1" applyAlignment="1">
      <alignment horizontal="right"/>
    </xf>
    <xf numFmtId="0" fontId="14" fillId="2" borderId="1" xfId="2" applyFont="1" applyFill="1" applyBorder="1" applyAlignment="1">
      <alignment wrapText="1"/>
    </xf>
    <xf numFmtId="0" fontId="111" fillId="2" borderId="1" xfId="0" applyFont="1" applyFill="1" applyBorder="1"/>
    <xf numFmtId="3" fontId="14" fillId="0" borderId="1" xfId="2" applyNumberFormat="1" applyFont="1" applyFill="1" applyBorder="1"/>
    <xf numFmtId="3" fontId="2" fillId="0" borderId="1" xfId="565" applyNumberFormat="1" applyFont="1" applyBorder="1" applyAlignment="1">
      <alignment horizontal="right"/>
    </xf>
    <xf numFmtId="3" fontId="3" fillId="0" borderId="0" xfId="566" applyNumberFormat="1" applyFont="1" applyAlignment="1" applyProtection="1"/>
    <xf numFmtId="3" fontId="3" fillId="0" borderId="0" xfId="566" applyNumberFormat="1" applyFont="1" applyAlignment="1" applyProtection="1">
      <alignment horizontal="right"/>
    </xf>
    <xf numFmtId="3" fontId="110" fillId="0" borderId="1" xfId="4" applyNumberFormat="1" applyFont="1" applyBorder="1" applyAlignment="1">
      <alignment horizontal="center"/>
    </xf>
    <xf numFmtId="3" fontId="110" fillId="0" borderId="1" xfId="564" applyNumberFormat="1" applyFont="1" applyBorder="1"/>
    <xf numFmtId="0" fontId="110" fillId="0" borderId="0" xfId="0" applyFont="1" applyAlignment="1">
      <alignment wrapText="1"/>
    </xf>
    <xf numFmtId="3" fontId="14" fillId="0" borderId="1" xfId="2" applyNumberFormat="1" applyFont="1" applyBorder="1"/>
    <xf numFmtId="182" fontId="0" fillId="0" borderId="0" xfId="13" applyNumberFormat="1" applyFont="1"/>
    <xf numFmtId="43" fontId="110" fillId="0" borderId="0" xfId="0" applyNumberFormat="1" applyFont="1"/>
    <xf numFmtId="3" fontId="14" fillId="0" borderId="1" xfId="4" applyNumberFormat="1" applyFont="1" applyBorder="1"/>
    <xf numFmtId="3" fontId="14" fillId="0" borderId="1" xfId="4" applyNumberFormat="1" applyFont="1" applyBorder="1" applyAlignment="1">
      <alignment horizontal="right"/>
    </xf>
    <xf numFmtId="185" fontId="14" fillId="0" borderId="1" xfId="11" applyNumberFormat="1" applyFont="1" applyBorder="1"/>
    <xf numFmtId="185" fontId="110" fillId="0" borderId="0" xfId="0" applyNumberFormat="1" applyFont="1"/>
    <xf numFmtId="0" fontId="110" fillId="0" borderId="0" xfId="0" applyFont="1" applyBorder="1"/>
    <xf numFmtId="3" fontId="116" fillId="29" borderId="18" xfId="0" applyNumberFormat="1" applyFont="1" applyFill="1" applyBorder="1" applyAlignment="1">
      <alignment horizontal="center" vertical="center" wrapText="1" readingOrder="1"/>
    </xf>
    <xf numFmtId="186" fontId="117" fillId="0" borderId="0" xfId="566" applyNumberFormat="1" applyFont="1" applyBorder="1" applyAlignment="1" applyProtection="1">
      <alignment horizontal="right"/>
    </xf>
    <xf numFmtId="186" fontId="118" fillId="0" borderId="0" xfId="566" applyNumberFormat="1" applyFont="1" applyAlignment="1" applyProtection="1">
      <alignment vertical="top"/>
    </xf>
    <xf numFmtId="0" fontId="118" fillId="0" borderId="0" xfId="0" applyFont="1"/>
    <xf numFmtId="3" fontId="110" fillId="0" borderId="17" xfId="0" applyNumberFormat="1" applyFont="1" applyBorder="1" applyAlignment="1">
      <alignment horizontal="center" vertical="center" wrapText="1" readingOrder="1"/>
    </xf>
    <xf numFmtId="186" fontId="119" fillId="0" borderId="0" xfId="566" applyNumberFormat="1" applyFont="1" applyBorder="1" applyAlignment="1" applyProtection="1">
      <alignment horizontal="right" vertical="top"/>
    </xf>
    <xf numFmtId="186" fontId="119" fillId="0" borderId="0" xfId="566" applyNumberFormat="1" applyFont="1" applyBorder="1" applyAlignment="1" applyProtection="1"/>
    <xf numFmtId="3" fontId="112" fillId="0" borderId="0" xfId="0" applyNumberFormat="1" applyFont="1" applyAlignment="1">
      <alignment horizontal="center" vertical="center" wrapText="1" readingOrder="1"/>
    </xf>
    <xf numFmtId="186" fontId="4" fillId="0" borderId="0" xfId="566" applyNumberFormat="1" applyFont="1" applyBorder="1" applyAlignment="1" applyProtection="1">
      <alignment horizontal="right"/>
    </xf>
    <xf numFmtId="3" fontId="110" fillId="0" borderId="0" xfId="0" applyNumberFormat="1" applyFont="1" applyBorder="1" applyAlignment="1">
      <alignment horizontal="center" vertical="center" wrapText="1" readingOrder="1"/>
    </xf>
    <xf numFmtId="185" fontId="14" fillId="0" borderId="0" xfId="566" applyNumberFormat="1" applyFont="1" applyBorder="1" applyAlignment="1" applyProtection="1"/>
    <xf numFmtId="185" fontId="14" fillId="0" borderId="0" xfId="566" applyNumberFormat="1" applyFont="1" applyBorder="1" applyAlignment="1" applyProtection="1">
      <alignment vertical="top"/>
    </xf>
    <xf numFmtId="0" fontId="4" fillId="0" borderId="0" xfId="3" applyFont="1" applyBorder="1" applyAlignment="1">
      <alignment horizontal="right"/>
    </xf>
    <xf numFmtId="185" fontId="14" fillId="0" borderId="0" xfId="566" applyNumberFormat="1" applyFont="1" applyBorder="1" applyAlignment="1" applyProtection="1">
      <alignment horizontal="right"/>
    </xf>
    <xf numFmtId="3" fontId="110" fillId="0" borderId="0" xfId="0" applyNumberFormat="1" applyFont="1" applyAlignment="1">
      <alignment horizontal="center" vertical="center" wrapText="1" readingOrder="1"/>
    </xf>
    <xf numFmtId="3" fontId="112" fillId="0" borderId="20" xfId="0" applyNumberFormat="1" applyFont="1" applyBorder="1" applyAlignment="1">
      <alignment horizontal="center" vertical="center" wrapText="1" readingOrder="1"/>
    </xf>
    <xf numFmtId="186" fontId="4" fillId="0" borderId="0" xfId="566" applyNumberFormat="1" applyFont="1" applyBorder="1" applyAlignment="1" applyProtection="1">
      <alignment horizontal="right" vertical="top"/>
    </xf>
    <xf numFmtId="0" fontId="4" fillId="0" borderId="0" xfId="566" applyNumberFormat="1" applyFont="1" applyBorder="1" applyAlignment="1" applyProtection="1"/>
    <xf numFmtId="186" fontId="119" fillId="0" borderId="0" xfId="566" applyNumberFormat="1" applyFont="1" applyBorder="1" applyAlignment="1" applyProtection="1">
      <alignment horizontal="right"/>
    </xf>
    <xf numFmtId="0" fontId="110" fillId="0" borderId="0" xfId="0" applyFont="1" applyAlignment="1">
      <alignment horizontal="center"/>
    </xf>
    <xf numFmtId="9" fontId="0" fillId="0" borderId="0" xfId="1" applyFont="1"/>
    <xf numFmtId="164" fontId="0" fillId="0" borderId="0" xfId="0" applyNumberFormat="1" applyAlignment="1">
      <alignment horizontal="center"/>
    </xf>
    <xf numFmtId="3" fontId="0" fillId="0" borderId="0" xfId="0" applyNumberFormat="1"/>
    <xf numFmtId="0" fontId="0" fillId="0" borderId="0" xfId="0" applyAlignment="1">
      <alignment horizontal="right" readingOrder="2"/>
    </xf>
    <xf numFmtId="3" fontId="122" fillId="0" borderId="0" xfId="568" applyNumberFormat="1" applyFont="1" applyBorder="1" applyAlignment="1" applyProtection="1">
      <alignment horizontal="right" vertical="center"/>
      <protection locked="0"/>
    </xf>
    <xf numFmtId="181" fontId="0" fillId="0" borderId="0" xfId="0" applyNumberFormat="1"/>
    <xf numFmtId="3" fontId="0" fillId="0" borderId="0" xfId="0" applyNumberFormat="1" applyAlignment="1">
      <alignment horizontal="center"/>
    </xf>
    <xf numFmtId="3" fontId="115" fillId="29" borderId="17" xfId="0" applyNumberFormat="1" applyFont="1" applyFill="1" applyBorder="1" applyAlignment="1">
      <alignment horizontal="center" wrapText="1" readingOrder="2"/>
    </xf>
    <xf numFmtId="3" fontId="110" fillId="0" borderId="17" xfId="0" applyNumberFormat="1" applyFont="1" applyBorder="1" applyAlignment="1">
      <alignment horizontal="center" wrapText="1" readingOrder="2"/>
    </xf>
    <xf numFmtId="3" fontId="112" fillId="0" borderId="0" xfId="0" applyNumberFormat="1" applyFont="1" applyAlignment="1">
      <alignment horizontal="center" wrapText="1" readingOrder="2"/>
    </xf>
    <xf numFmtId="3" fontId="110" fillId="0" borderId="0" xfId="0" applyNumberFormat="1" applyFont="1" applyBorder="1" applyAlignment="1">
      <alignment horizontal="center" wrapText="1" readingOrder="2"/>
    </xf>
    <xf numFmtId="3" fontId="110" fillId="0" borderId="0" xfId="0" applyNumberFormat="1" applyFont="1" applyAlignment="1">
      <alignment horizontal="center" wrapText="1" readingOrder="2"/>
    </xf>
    <xf numFmtId="3" fontId="110" fillId="0" borderId="19" xfId="0" applyNumberFormat="1" applyFont="1" applyBorder="1" applyAlignment="1">
      <alignment horizontal="center" wrapText="1" readingOrder="2"/>
    </xf>
    <xf numFmtId="3" fontId="116" fillId="29" borderId="17" xfId="0" applyNumberFormat="1" applyFont="1" applyFill="1" applyBorder="1" applyAlignment="1">
      <alignment horizontal="center" wrapText="1" readingOrder="2"/>
    </xf>
    <xf numFmtId="182" fontId="14" fillId="0" borderId="1" xfId="564" applyNumberFormat="1" applyFont="1" applyBorder="1"/>
    <xf numFmtId="3" fontId="120" fillId="0" borderId="1" xfId="0" applyNumberFormat="1" applyFont="1" applyFill="1" applyBorder="1"/>
    <xf numFmtId="0" fontId="14" fillId="2" borderId="0" xfId="2" applyFont="1" applyFill="1" applyBorder="1" applyAlignment="1">
      <alignment wrapText="1"/>
    </xf>
    <xf numFmtId="0" fontId="113" fillId="0" borderId="0" xfId="0" applyFont="1" applyAlignment="1">
      <alignment horizontal="right" readingOrder="2"/>
    </xf>
    <xf numFmtId="3" fontId="3" fillId="0" borderId="22" xfId="2" applyNumberFormat="1" applyFont="1" applyFill="1" applyBorder="1" applyAlignment="1">
      <alignment horizontal="right"/>
    </xf>
    <xf numFmtId="0" fontId="14" fillId="2" borderId="23" xfId="0" applyFont="1" applyFill="1" applyBorder="1" applyAlignment="1">
      <alignment horizontal="right" readingOrder="2"/>
    </xf>
    <xf numFmtId="0" fontId="4" fillId="2" borderId="24" xfId="0" applyFont="1" applyFill="1" applyBorder="1" applyAlignment="1">
      <alignment horizontal="center"/>
    </xf>
    <xf numFmtId="0" fontId="4" fillId="2" borderId="25" xfId="0" applyFont="1" applyFill="1" applyBorder="1" applyAlignment="1">
      <alignment horizontal="center"/>
    </xf>
    <xf numFmtId="0" fontId="14" fillId="2" borderId="21" xfId="0" applyFont="1" applyFill="1" applyBorder="1"/>
    <xf numFmtId="3" fontId="14" fillId="2" borderId="1" xfId="0" applyNumberFormat="1" applyFont="1" applyFill="1" applyBorder="1"/>
    <xf numFmtId="3" fontId="14" fillId="2" borderId="22" xfId="0" applyNumberFormat="1" applyFont="1" applyFill="1" applyBorder="1"/>
    <xf numFmtId="0" fontId="14" fillId="2" borderId="26" xfId="0" applyFont="1" applyFill="1" applyBorder="1"/>
    <xf numFmtId="3" fontId="14" fillId="2" borderId="27" xfId="0" applyNumberFormat="1" applyFont="1" applyFill="1" applyBorder="1"/>
    <xf numFmtId="3" fontId="14" fillId="2" borderId="28" xfId="0" applyNumberFormat="1" applyFont="1" applyFill="1" applyBorder="1"/>
    <xf numFmtId="49" fontId="4" fillId="2" borderId="22" xfId="2" applyNumberFormat="1" applyFont="1" applyFill="1" applyBorder="1" applyAlignment="1">
      <alignment horizontal="right"/>
    </xf>
    <xf numFmtId="3" fontId="110" fillId="0" borderId="22" xfId="0" applyNumberFormat="1" applyFont="1" applyBorder="1"/>
    <xf numFmtId="0" fontId="14" fillId="3" borderId="27" xfId="2" applyFont="1" applyFill="1" applyBorder="1"/>
    <xf numFmtId="3" fontId="110" fillId="0" borderId="27" xfId="0" applyNumberFormat="1" applyFont="1" applyBorder="1"/>
    <xf numFmtId="3" fontId="110" fillId="0" borderId="28" xfId="0" applyNumberFormat="1" applyFont="1" applyBorder="1"/>
    <xf numFmtId="49" fontId="123" fillId="2" borderId="1" xfId="0" applyNumberFormat="1" applyFont="1" applyFill="1" applyBorder="1" applyAlignment="1">
      <alignment horizontal="right"/>
    </xf>
    <xf numFmtId="49" fontId="123" fillId="2" borderId="21" xfId="0" applyNumberFormat="1" applyFont="1" applyFill="1" applyBorder="1" applyAlignment="1">
      <alignment horizontal="right"/>
    </xf>
    <xf numFmtId="0" fontId="2" fillId="3" borderId="21" xfId="3" applyFont="1" applyFill="1" applyBorder="1" applyAlignment="1">
      <alignment horizontal="right"/>
    </xf>
    <xf numFmtId="0" fontId="2" fillId="2" borderId="21" xfId="2" applyFont="1" applyFill="1" applyBorder="1" applyAlignment="1">
      <alignment horizontal="right"/>
    </xf>
    <xf numFmtId="3" fontId="4" fillId="0" borderId="22" xfId="2" applyNumberFormat="1" applyFont="1" applyBorder="1" applyAlignment="1">
      <alignment horizontal="right"/>
    </xf>
    <xf numFmtId="3" fontId="14" fillId="0" borderId="22" xfId="2" applyNumberFormat="1" applyFont="1" applyBorder="1" applyAlignment="1">
      <alignment horizontal="right"/>
    </xf>
    <xf numFmtId="0" fontId="4" fillId="2" borderId="24" xfId="2" applyFont="1" applyFill="1" applyBorder="1" applyAlignment="1">
      <alignment horizontal="center"/>
    </xf>
    <xf numFmtId="49" fontId="4" fillId="2" borderId="25" xfId="2" applyNumberFormat="1" applyFont="1" applyFill="1" applyBorder="1" applyAlignment="1">
      <alignment horizontal="right"/>
    </xf>
    <xf numFmtId="0" fontId="2" fillId="2" borderId="26" xfId="2" applyFont="1" applyFill="1" applyBorder="1" applyAlignment="1">
      <alignment horizontal="right"/>
    </xf>
    <xf numFmtId="3" fontId="14" fillId="0" borderId="27" xfId="2" applyNumberFormat="1" applyFont="1" applyBorder="1" applyAlignment="1">
      <alignment horizontal="right"/>
    </xf>
    <xf numFmtId="3" fontId="14" fillId="0" borderId="28" xfId="2" applyNumberFormat="1" applyFont="1" applyBorder="1" applyAlignment="1">
      <alignment horizontal="right"/>
    </xf>
    <xf numFmtId="3" fontId="14" fillId="0" borderId="22" xfId="2" applyNumberFormat="1" applyFont="1" applyFill="1" applyBorder="1"/>
    <xf numFmtId="0" fontId="2" fillId="2" borderId="21" xfId="2" applyFont="1" applyFill="1" applyBorder="1"/>
    <xf numFmtId="0" fontId="14" fillId="2" borderId="23" xfId="2" applyFont="1" applyFill="1" applyBorder="1" applyAlignment="1">
      <alignment horizontal="center" wrapText="1"/>
    </xf>
    <xf numFmtId="3" fontId="2" fillId="0" borderId="22" xfId="4" applyNumberFormat="1" applyFont="1" applyBorder="1" applyAlignment="1">
      <alignment horizontal="right"/>
    </xf>
    <xf numFmtId="0" fontId="4" fillId="2" borderId="25" xfId="2" applyFont="1" applyFill="1" applyBorder="1" applyAlignment="1">
      <alignment horizontal="center"/>
    </xf>
    <xf numFmtId="0" fontId="14" fillId="3" borderId="21" xfId="2" applyFont="1" applyFill="1" applyBorder="1"/>
    <xf numFmtId="0" fontId="4" fillId="2" borderId="23" xfId="2" applyFont="1" applyFill="1" applyBorder="1"/>
    <xf numFmtId="0" fontId="4" fillId="2" borderId="24" xfId="2" applyFont="1" applyFill="1" applyBorder="1" applyAlignment="1">
      <alignment horizontal="right"/>
    </xf>
    <xf numFmtId="49" fontId="4" fillId="2" borderId="24" xfId="2" applyNumberFormat="1" applyFont="1" applyFill="1" applyBorder="1" applyAlignment="1">
      <alignment horizontal="right"/>
    </xf>
    <xf numFmtId="0" fontId="14" fillId="3" borderId="26" xfId="2" applyFont="1" applyFill="1" applyBorder="1"/>
    <xf numFmtId="0" fontId="14" fillId="2" borderId="21" xfId="2" applyFont="1" applyFill="1" applyBorder="1"/>
    <xf numFmtId="0" fontId="14" fillId="2" borderId="23" xfId="2" applyFont="1" applyFill="1" applyBorder="1"/>
    <xf numFmtId="49" fontId="14" fillId="2" borderId="26" xfId="2" applyNumberFormat="1" applyFont="1" applyFill="1" applyBorder="1" applyAlignment="1">
      <alignment horizontal="right"/>
    </xf>
    <xf numFmtId="0" fontId="4" fillId="2" borderId="24" xfId="2" applyFont="1" applyFill="1" applyBorder="1"/>
    <xf numFmtId="0" fontId="14" fillId="2" borderId="26" xfId="2" applyFont="1" applyFill="1" applyBorder="1"/>
    <xf numFmtId="3" fontId="110" fillId="0" borderId="22" xfId="564" applyNumberFormat="1" applyFont="1" applyBorder="1"/>
    <xf numFmtId="182" fontId="110" fillId="0" borderId="22" xfId="564" applyNumberFormat="1" applyFont="1" applyBorder="1"/>
    <xf numFmtId="182" fontId="110" fillId="0" borderId="27" xfId="564" applyNumberFormat="1" applyFont="1" applyBorder="1"/>
    <xf numFmtId="182" fontId="110" fillId="0" borderId="28" xfId="564" applyNumberFormat="1" applyFont="1" applyBorder="1"/>
    <xf numFmtId="0" fontId="14" fillId="2" borderId="21" xfId="2" applyFont="1" applyFill="1" applyBorder="1" applyAlignment="1">
      <alignment wrapText="1"/>
    </xf>
    <xf numFmtId="183" fontId="110" fillId="0" borderId="22" xfId="5" applyNumberFormat="1" applyFont="1" applyBorder="1"/>
    <xf numFmtId="0" fontId="14" fillId="2" borderId="23" xfId="2" applyFont="1" applyFill="1" applyBorder="1" applyAlignment="1">
      <alignment wrapText="1"/>
    </xf>
    <xf numFmtId="0" fontId="4" fillId="2" borderId="24" xfId="2" applyFont="1" applyFill="1" applyBorder="1" applyAlignment="1">
      <alignment wrapText="1"/>
    </xf>
    <xf numFmtId="0" fontId="4" fillId="2" borderId="25" xfId="2" applyFont="1" applyFill="1" applyBorder="1" applyAlignment="1">
      <alignment wrapText="1"/>
    </xf>
    <xf numFmtId="0" fontId="14" fillId="2" borderId="26" xfId="2" applyFont="1" applyFill="1" applyBorder="1" applyAlignment="1">
      <alignment wrapText="1"/>
    </xf>
    <xf numFmtId="3" fontId="14" fillId="0" borderId="27" xfId="2" applyNumberFormat="1" applyFont="1" applyBorder="1"/>
    <xf numFmtId="183" fontId="110" fillId="0" borderId="28" xfId="5" applyNumberFormat="1" applyFont="1" applyBorder="1"/>
    <xf numFmtId="9" fontId="110" fillId="0" borderId="22" xfId="8" applyFont="1" applyBorder="1"/>
    <xf numFmtId="184" fontId="110" fillId="0" borderId="22" xfId="8" applyNumberFormat="1" applyFont="1" applyBorder="1"/>
    <xf numFmtId="3" fontId="14" fillId="0" borderId="27" xfId="4" applyNumberFormat="1" applyFont="1" applyBorder="1" applyAlignment="1">
      <alignment horizontal="right"/>
    </xf>
    <xf numFmtId="185" fontId="14" fillId="0" borderId="22" xfId="11" applyNumberFormat="1" applyFont="1" applyBorder="1"/>
    <xf numFmtId="185" fontId="14" fillId="0" borderId="27" xfId="11" applyNumberFormat="1" applyFont="1" applyBorder="1"/>
    <xf numFmtId="185" fontId="14" fillId="0" borderId="28" xfId="11" applyNumberFormat="1" applyFont="1" applyBorder="1"/>
    <xf numFmtId="182" fontId="14" fillId="0" borderId="22" xfId="564" applyNumberFormat="1" applyFont="1" applyBorder="1"/>
    <xf numFmtId="182" fontId="14" fillId="0" borderId="27" xfId="564" applyNumberFormat="1" applyFont="1" applyBorder="1"/>
    <xf numFmtId="0" fontId="14" fillId="2" borderId="24" xfId="2" applyFont="1" applyFill="1" applyBorder="1" applyAlignment="1">
      <alignment wrapText="1"/>
    </xf>
    <xf numFmtId="0" fontId="14" fillId="2" borderId="25" xfId="2" applyFont="1" applyFill="1" applyBorder="1" applyAlignment="1">
      <alignment wrapText="1"/>
    </xf>
    <xf numFmtId="3" fontId="115" fillId="29" borderId="19" xfId="0" applyNumberFormat="1" applyFont="1" applyFill="1" applyBorder="1" applyAlignment="1">
      <alignment horizontal="center" vertical="center" wrapText="1" readingOrder="2"/>
    </xf>
    <xf numFmtId="3" fontId="115" fillId="29" borderId="19" xfId="0" applyNumberFormat="1" applyFont="1" applyFill="1" applyBorder="1" applyAlignment="1">
      <alignment horizontal="center" wrapText="1" readingOrder="2"/>
    </xf>
    <xf numFmtId="3" fontId="115" fillId="29" borderId="20" xfId="0" applyNumberFormat="1" applyFont="1" applyFill="1" applyBorder="1" applyAlignment="1">
      <alignment horizontal="center" wrapText="1" readingOrder="2"/>
    </xf>
    <xf numFmtId="3" fontId="115" fillId="29" borderId="20" xfId="0" applyNumberFormat="1" applyFont="1" applyFill="1" applyBorder="1" applyAlignment="1">
      <alignment horizontal="center" vertical="center" wrapText="1" readingOrder="1"/>
    </xf>
    <xf numFmtId="3" fontId="124" fillId="0" borderId="1" xfId="2" applyNumberFormat="1" applyFont="1" applyFill="1" applyBorder="1" applyAlignment="1">
      <alignment horizontal="right"/>
    </xf>
    <xf numFmtId="3" fontId="124" fillId="0" borderId="24" xfId="2" applyNumberFormat="1" applyFont="1" applyFill="1" applyBorder="1" applyAlignment="1">
      <alignment horizontal="right"/>
    </xf>
    <xf numFmtId="3" fontId="126" fillId="0" borderId="0" xfId="2" applyNumberFormat="1" applyFont="1" applyAlignment="1">
      <alignment horizontal="right"/>
    </xf>
    <xf numFmtId="3" fontId="2" fillId="0" borderId="0" xfId="2" applyNumberFormat="1" applyAlignment="1">
      <alignment horizontal="right"/>
    </xf>
    <xf numFmtId="3" fontId="128" fillId="0" borderId="1" xfId="1" applyNumberFormat="1" applyFont="1" applyBorder="1"/>
    <xf numFmtId="3" fontId="128" fillId="0" borderId="24" xfId="1" applyNumberFormat="1" applyFont="1" applyBorder="1"/>
    <xf numFmtId="3" fontId="128" fillId="0" borderId="27" xfId="1" applyNumberFormat="1" applyFont="1" applyBorder="1"/>
    <xf numFmtId="0" fontId="127" fillId="2" borderId="21" xfId="2" applyFont="1" applyFill="1" applyBorder="1"/>
    <xf numFmtId="3" fontId="110" fillId="30" borderId="1" xfId="4" applyNumberFormat="1" applyFont="1" applyFill="1" applyBorder="1" applyAlignment="1">
      <alignment horizontal="center"/>
    </xf>
    <xf numFmtId="0" fontId="4" fillId="2" borderId="21" xfId="2" applyFont="1" applyFill="1" applyBorder="1"/>
    <xf numFmtId="0" fontId="4" fillId="2" borderId="1" xfId="2" applyFont="1" applyFill="1" applyBorder="1"/>
    <xf numFmtId="0" fontId="4" fillId="2" borderId="22" xfId="2" applyFont="1" applyFill="1" applyBorder="1"/>
    <xf numFmtId="14" fontId="110" fillId="0" borderId="0" xfId="0" applyNumberFormat="1" applyFont="1"/>
    <xf numFmtId="0" fontId="125" fillId="2" borderId="24" xfId="2" applyFont="1" applyFill="1" applyBorder="1"/>
    <xf numFmtId="0" fontId="128" fillId="0" borderId="0" xfId="0" applyFont="1"/>
    <xf numFmtId="3" fontId="110" fillId="30" borderId="1" xfId="0" applyNumberFormat="1" applyFont="1" applyFill="1" applyBorder="1"/>
    <xf numFmtId="3" fontId="129" fillId="0" borderId="1" xfId="2" applyNumberFormat="1" applyFont="1" applyBorder="1"/>
    <xf numFmtId="183" fontId="130" fillId="0" borderId="22" xfId="5" applyNumberFormat="1" applyFont="1" applyBorder="1"/>
    <xf numFmtId="3" fontId="129" fillId="0" borderId="1" xfId="4" applyNumberFormat="1" applyFont="1" applyBorder="1" applyAlignment="1">
      <alignment horizontal="right"/>
    </xf>
    <xf numFmtId="185" fontId="129" fillId="0" borderId="1" xfId="11" applyNumberFormat="1" applyFont="1" applyFill="1" applyBorder="1"/>
    <xf numFmtId="185" fontId="129" fillId="0" borderId="22" xfId="11" applyNumberFormat="1" applyFont="1" applyFill="1" applyBorder="1"/>
    <xf numFmtId="184" fontId="110" fillId="0" borderId="0" xfId="1" applyNumberFormat="1" applyFont="1"/>
    <xf numFmtId="182" fontId="110" fillId="0" borderId="0" xfId="564" applyNumberFormat="1" applyFont="1"/>
    <xf numFmtId="49" fontId="4" fillId="2" borderId="1" xfId="0" applyNumberFormat="1" applyFont="1" applyFill="1" applyBorder="1" applyAlignment="1">
      <alignment horizontal="right"/>
    </xf>
    <xf numFmtId="184" fontId="0" fillId="0" borderId="0" xfId="1" applyNumberFormat="1" applyFont="1"/>
    <xf numFmtId="0" fontId="14" fillId="3" borderId="29" xfId="2" applyFont="1" applyFill="1" applyBorder="1"/>
    <xf numFmtId="185" fontId="0" fillId="0" borderId="0" xfId="0" applyNumberFormat="1"/>
    <xf numFmtId="49" fontId="4" fillId="2" borderId="29" xfId="2" applyNumberFormat="1" applyFont="1" applyFill="1" applyBorder="1" applyAlignment="1">
      <alignment horizontal="right"/>
    </xf>
    <xf numFmtId="4" fontId="0" fillId="0" borderId="0" xfId="0" applyNumberFormat="1"/>
    <xf numFmtId="0" fontId="133" fillId="0" borderId="0" xfId="0" applyFont="1" applyAlignment="1">
      <alignment horizontal="right" readingOrder="2"/>
    </xf>
    <xf numFmtId="0" fontId="134" fillId="0" borderId="0" xfId="0" applyFont="1"/>
    <xf numFmtId="182" fontId="14" fillId="0" borderId="24" xfId="564" applyNumberFormat="1" applyFont="1" applyBorder="1"/>
    <xf numFmtId="49" fontId="14" fillId="2" borderId="24" xfId="2" applyNumberFormat="1" applyFont="1" applyFill="1" applyBorder="1" applyAlignment="1">
      <alignment wrapText="1"/>
    </xf>
    <xf numFmtId="182" fontId="0" fillId="0" borderId="0" xfId="1" applyNumberFormat="1" applyFont="1"/>
    <xf numFmtId="49" fontId="4" fillId="2" borderId="24" xfId="2" applyNumberFormat="1" applyFont="1" applyFill="1" applyBorder="1" applyAlignment="1">
      <alignment wrapText="1"/>
    </xf>
    <xf numFmtId="49" fontId="4" fillId="0" borderId="22" xfId="2" applyNumberFormat="1" applyFont="1" applyBorder="1" applyAlignment="1">
      <alignment horizontal="right"/>
    </xf>
    <xf numFmtId="182" fontId="0" fillId="0" borderId="0" xfId="564" applyNumberFormat="1" applyFont="1"/>
    <xf numFmtId="3" fontId="136" fillId="30" borderId="30" xfId="1" applyNumberFormat="1" applyFont="1" applyFill="1" applyBorder="1"/>
    <xf numFmtId="182" fontId="14" fillId="30" borderId="1" xfId="564" applyNumberFormat="1" applyFont="1" applyFill="1" applyBorder="1"/>
    <xf numFmtId="182" fontId="14" fillId="30" borderId="22" xfId="564" applyNumberFormat="1" applyFont="1" applyFill="1" applyBorder="1"/>
    <xf numFmtId="0" fontId="4" fillId="2" borderId="21" xfId="2" applyFont="1" applyFill="1" applyBorder="1" applyAlignment="1">
      <alignment wrapText="1"/>
    </xf>
    <xf numFmtId="0" fontId="135" fillId="31" borderId="31" xfId="0" applyFont="1" applyFill="1" applyBorder="1"/>
    <xf numFmtId="182" fontId="0" fillId="0" borderId="0" xfId="0" applyNumberFormat="1"/>
    <xf numFmtId="0" fontId="4" fillId="2" borderId="1" xfId="2" applyFont="1" applyFill="1" applyBorder="1" applyAlignment="1">
      <alignment wrapText="1"/>
    </xf>
    <xf numFmtId="0" fontId="113" fillId="0" borderId="0" xfId="0" applyFont="1" applyAlignment="1"/>
    <xf numFmtId="0" fontId="110" fillId="0" borderId="0" xfId="0" applyFont="1" applyAlignment="1"/>
    <xf numFmtId="0" fontId="114" fillId="0" borderId="0" xfId="0" applyFont="1" applyAlignment="1">
      <alignment horizontal="right" vertical="center" readingOrder="2"/>
    </xf>
    <xf numFmtId="3" fontId="137" fillId="0" borderId="27" xfId="0" applyNumberFormat="1" applyFont="1" applyBorder="1"/>
    <xf numFmtId="3" fontId="137" fillId="0" borderId="28" xfId="0" applyNumberFormat="1" applyFont="1" applyBorder="1"/>
    <xf numFmtId="3" fontId="137" fillId="0" borderId="27" xfId="1" applyNumberFormat="1" applyFont="1" applyBorder="1"/>
    <xf numFmtId="3" fontId="3" fillId="0" borderId="0" xfId="2" applyNumberFormat="1" applyFont="1" applyAlignment="1">
      <alignment horizontal="right"/>
    </xf>
    <xf numFmtId="184" fontId="110" fillId="0" borderId="0" xfId="0" applyNumberFormat="1" applyFont="1"/>
    <xf numFmtId="3" fontId="110" fillId="0" borderId="0" xfId="1" applyNumberFormat="1" applyFont="1"/>
    <xf numFmtId="164" fontId="110" fillId="0" borderId="0" xfId="1" applyNumberFormat="1" applyFont="1"/>
    <xf numFmtId="0" fontId="14" fillId="2" borderId="23" xfId="0" applyFont="1" applyFill="1" applyBorder="1" applyAlignment="1">
      <alignment horizontal="right" readingOrder="1"/>
    </xf>
    <xf numFmtId="0" fontId="7" fillId="0" borderId="0" xfId="0" applyFont="1" applyAlignment="1">
      <alignment vertical="center"/>
    </xf>
    <xf numFmtId="0" fontId="138" fillId="0" borderId="0" xfId="0" applyFont="1" applyAlignment="1">
      <alignment vertical="center"/>
    </xf>
    <xf numFmtId="0" fontId="139" fillId="0" borderId="0" xfId="0" applyFont="1"/>
    <xf numFmtId="0" fontId="140" fillId="0" borderId="0" xfId="0" applyFont="1"/>
    <xf numFmtId="0" fontId="141" fillId="0" borderId="0" xfId="0" applyFont="1" applyAlignment="1">
      <alignment vertical="center"/>
    </xf>
    <xf numFmtId="0" fontId="142" fillId="0" borderId="0" xfId="0" applyFont="1"/>
    <xf numFmtId="0" fontId="143" fillId="0" borderId="0" xfId="0" applyFont="1"/>
    <xf numFmtId="0" fontId="141" fillId="0" borderId="0" xfId="0" applyFont="1"/>
    <xf numFmtId="0" fontId="144" fillId="0" borderId="0" xfId="0" applyFont="1"/>
    <xf numFmtId="0" fontId="145" fillId="0" borderId="0" xfId="0" applyFont="1"/>
    <xf numFmtId="0" fontId="143" fillId="0" borderId="0" xfId="0" applyFont="1" applyAlignment="1">
      <alignment vertical="center"/>
    </xf>
    <xf numFmtId="0" fontId="143" fillId="0" borderId="0" xfId="0" applyFont="1" applyAlignment="1">
      <alignment horizontal="right" readingOrder="2"/>
    </xf>
    <xf numFmtId="0" fontId="146" fillId="0" borderId="0" xfId="0" applyFont="1" applyAlignment="1">
      <alignment vertical="center"/>
    </xf>
    <xf numFmtId="0" fontId="114" fillId="0" borderId="0" xfId="0" applyFont="1" applyAlignment="1">
      <alignment vertical="center"/>
    </xf>
    <xf numFmtId="0" fontId="147" fillId="0" borderId="0" xfId="0" applyFont="1" applyAlignment="1">
      <alignment vertical="center"/>
    </xf>
    <xf numFmtId="0" fontId="148" fillId="0" borderId="0" xfId="0" applyFont="1"/>
    <xf numFmtId="0" fontId="149" fillId="0" borderId="0" xfId="0" applyFont="1"/>
    <xf numFmtId="0" fontId="146" fillId="0" borderId="0" xfId="0" applyFont="1"/>
    <xf numFmtId="49" fontId="150" fillId="2" borderId="22" xfId="2" applyNumberFormat="1" applyFont="1" applyFill="1" applyBorder="1" applyAlignment="1">
      <alignment horizontal="right"/>
    </xf>
    <xf numFmtId="0" fontId="151" fillId="3" borderId="1" xfId="2" applyFont="1" applyFill="1" applyBorder="1"/>
    <xf numFmtId="3" fontId="151" fillId="0" borderId="22" xfId="2" applyNumberFormat="1" applyFont="1" applyBorder="1" applyAlignment="1">
      <alignment horizontal="right"/>
    </xf>
    <xf numFmtId="0" fontId="151" fillId="3" borderId="27" xfId="2" applyFont="1" applyFill="1" applyBorder="1"/>
    <xf numFmtId="3" fontId="151" fillId="0" borderId="28" xfId="2" applyNumberFormat="1" applyFont="1" applyBorder="1" applyAlignment="1">
      <alignment horizontal="right"/>
    </xf>
    <xf numFmtId="0" fontId="152" fillId="0" borderId="0" xfId="0" applyFont="1"/>
    <xf numFmtId="0" fontId="153" fillId="0" borderId="0" xfId="0" applyFont="1"/>
    <xf numFmtId="0" fontId="153" fillId="0" borderId="0" xfId="0" applyFont="1" applyAlignment="1">
      <alignment vertical="center"/>
    </xf>
    <xf numFmtId="0" fontId="154" fillId="0" borderId="0" xfId="0" applyFont="1"/>
    <xf numFmtId="0" fontId="155" fillId="29" borderId="33" xfId="0" applyFont="1" applyFill="1" applyBorder="1" applyAlignment="1">
      <alignment horizontal="left" vertical="center" wrapText="1" readingOrder="1"/>
    </xf>
    <xf numFmtId="0" fontId="153" fillId="0" borderId="33" xfId="0" applyFont="1" applyBorder="1" applyAlignment="1">
      <alignment horizontal="left" vertical="center" wrapText="1" readingOrder="1"/>
    </xf>
    <xf numFmtId="0" fontId="154" fillId="0" borderId="0" xfId="0" applyFont="1" applyAlignment="1">
      <alignment horizontal="left" vertical="center" wrapText="1" readingOrder="1"/>
    </xf>
    <xf numFmtId="0" fontId="153" fillId="0" borderId="0" xfId="0" applyFont="1" applyAlignment="1">
      <alignment horizontal="left" vertical="center" wrapText="1" readingOrder="1"/>
    </xf>
    <xf numFmtId="0" fontId="153" fillId="0" borderId="17" xfId="0" applyFont="1" applyBorder="1" applyAlignment="1">
      <alignment horizontal="left" vertical="center" wrapText="1" readingOrder="1"/>
    </xf>
    <xf numFmtId="0" fontId="153" fillId="0" borderId="19" xfId="0" applyFont="1" applyBorder="1" applyAlignment="1">
      <alignment horizontal="left" vertical="center" wrapText="1" readingOrder="1"/>
    </xf>
    <xf numFmtId="0" fontId="154" fillId="0" borderId="19" xfId="0" applyFont="1" applyBorder="1" applyAlignment="1">
      <alignment horizontal="left" vertical="center" wrapText="1" readingOrder="1"/>
    </xf>
    <xf numFmtId="0" fontId="154" fillId="0" borderId="17" xfId="0" applyFont="1" applyBorder="1" applyAlignment="1">
      <alignment horizontal="left" vertical="center" wrapText="1" readingOrder="1"/>
    </xf>
    <xf numFmtId="0" fontId="156" fillId="29" borderId="32" xfId="0" applyFont="1" applyFill="1" applyBorder="1" applyAlignment="1">
      <alignment horizontal="left" vertical="center" wrapText="1" readingOrder="1"/>
    </xf>
    <xf numFmtId="0" fontId="155" fillId="29" borderId="18" xfId="0" applyFont="1" applyFill="1" applyBorder="1" applyAlignment="1">
      <alignment horizontal="left" vertical="center" wrapText="1" readingOrder="1"/>
    </xf>
    <xf numFmtId="0" fontId="157" fillId="29" borderId="17" xfId="0" applyFont="1" applyFill="1" applyBorder="1" applyAlignment="1">
      <alignment horizontal="left" vertical="center" wrapText="1" readingOrder="1"/>
    </xf>
    <xf numFmtId="3" fontId="110" fillId="0" borderId="0" xfId="4" applyNumberFormat="1" applyFont="1" applyBorder="1" applyAlignment="1">
      <alignment horizontal="center" vertical="center" wrapText="1" readingOrder="1"/>
    </xf>
    <xf numFmtId="3" fontId="110" fillId="0" borderId="0" xfId="0" applyNumberFormat="1" applyFont="1" applyBorder="1" applyAlignment="1">
      <alignment horizontal="center" vertical="center" wrapText="1" readingOrder="2"/>
    </xf>
    <xf numFmtId="3" fontId="110" fillId="0" borderId="0" xfId="4" applyNumberFormat="1" applyFont="1" applyBorder="1" applyAlignment="1">
      <alignment horizontal="center" wrapText="1" readingOrder="2"/>
    </xf>
    <xf numFmtId="3" fontId="110" fillId="0" borderId="0" xfId="566" applyNumberFormat="1" applyFont="1" applyBorder="1" applyAlignment="1" applyProtection="1">
      <alignment horizontal="center" vertical="center" wrapText="1" readingOrder="1"/>
    </xf>
    <xf numFmtId="3" fontId="110" fillId="0" borderId="0" xfId="566" applyNumberFormat="1" applyFont="1" applyBorder="1" applyAlignment="1" applyProtection="1">
      <alignment horizontal="center" wrapText="1" readingOrder="2"/>
    </xf>
  </cellXfs>
  <cellStyles count="575">
    <cellStyle name="20% - Accent1" xfId="495"/>
    <cellStyle name="20% - Accent2" xfId="540"/>
    <cellStyle name="20% - Accent3" xfId="536"/>
    <cellStyle name="20% - Accent4" xfId="502"/>
    <cellStyle name="20% - Accent5" xfId="448"/>
    <cellStyle name="20% - Accent6" xfId="541"/>
    <cellStyle name="20% - akcent 1" xfId="19"/>
    <cellStyle name="20% - akcent 2" xfId="20"/>
    <cellStyle name="20% - akcent 3" xfId="21"/>
    <cellStyle name="20% - akcent 4" xfId="22"/>
    <cellStyle name="20% - akcent 5" xfId="23"/>
    <cellStyle name="20% - akcent 6" xfId="24"/>
    <cellStyle name="20% - Ênfase1" xfId="25"/>
    <cellStyle name="20% - Ênfase1 2" xfId="26"/>
    <cellStyle name="20% - Ênfase2" xfId="27"/>
    <cellStyle name="20% - Ênfase2 2" xfId="28"/>
    <cellStyle name="20% - Ênfase3" xfId="29"/>
    <cellStyle name="20% - Ênfase3 2" xfId="30"/>
    <cellStyle name="20% - Ênfase4" xfId="31"/>
    <cellStyle name="20% - Ênfase4 2" xfId="32"/>
    <cellStyle name="20% - Ênfase5" xfId="33"/>
    <cellStyle name="20% - Ênfase5 2" xfId="34"/>
    <cellStyle name="20% - Ênfase6" xfId="35"/>
    <cellStyle name="20% - Ênfase6 2" xfId="36"/>
    <cellStyle name="20% - הדגשה1 2" xfId="37"/>
    <cellStyle name="20% - הדגשה2 2" xfId="38"/>
    <cellStyle name="20% - הדגשה3 2" xfId="39"/>
    <cellStyle name="20% - הדגשה4 2" xfId="40"/>
    <cellStyle name="20% - הדגשה5 2" xfId="41"/>
    <cellStyle name="20% - הדגשה6 2" xfId="42"/>
    <cellStyle name="40% - Accent1" xfId="499"/>
    <cellStyle name="40% - Accent2" xfId="515"/>
    <cellStyle name="40% - Accent3" xfId="528"/>
    <cellStyle name="40% - Accent4" xfId="534"/>
    <cellStyle name="40% - Accent5" xfId="446"/>
    <cellStyle name="40% - Accent6" xfId="497"/>
    <cellStyle name="40% - akcent 1" xfId="43"/>
    <cellStyle name="40% - akcent 2" xfId="44"/>
    <cellStyle name="40% - akcent 3" xfId="45"/>
    <cellStyle name="40% - akcent 4" xfId="46"/>
    <cellStyle name="40% - akcent 5" xfId="47"/>
    <cellStyle name="40% - akcent 6" xfId="48"/>
    <cellStyle name="40% - Ênfase1" xfId="49"/>
    <cellStyle name="40% - Ênfase1 2" xfId="50"/>
    <cellStyle name="40% - Ênfase2" xfId="51"/>
    <cellStyle name="40% - Ênfase2 2" xfId="52"/>
    <cellStyle name="40% - Ênfase3" xfId="53"/>
    <cellStyle name="40% - Ênfase3 2" xfId="54"/>
    <cellStyle name="40% - Ênfase4" xfId="55"/>
    <cellStyle name="40% - Ênfase4 2" xfId="56"/>
    <cellStyle name="40% - Ênfase5" xfId="57"/>
    <cellStyle name="40% - Ênfase5 2" xfId="58"/>
    <cellStyle name="40% - Ênfase6" xfId="59"/>
    <cellStyle name="40% - Ênfase6 2" xfId="60"/>
    <cellStyle name="40% - הדגשה1 2" xfId="61"/>
    <cellStyle name="40% - הדגשה2 2" xfId="62"/>
    <cellStyle name="40% - הדגשה3 2" xfId="63"/>
    <cellStyle name="40% - הדגשה4 2" xfId="64"/>
    <cellStyle name="40% - הדגשה5 2" xfId="65"/>
    <cellStyle name="40% - הדגשה6 2" xfId="66"/>
    <cellStyle name="60% - Accent1" xfId="516"/>
    <cellStyle name="60% - Accent2" xfId="504"/>
    <cellStyle name="60% - Accent3" xfId="500"/>
    <cellStyle name="60% - Accent4" xfId="537"/>
    <cellStyle name="60% - Accent5" xfId="519"/>
    <cellStyle name="60% - Accent6" xfId="496"/>
    <cellStyle name="60% - akcent 1" xfId="67"/>
    <cellStyle name="60% - akcent 2" xfId="68"/>
    <cellStyle name="60% - akcent 3" xfId="69"/>
    <cellStyle name="60% - akcent 4" xfId="70"/>
    <cellStyle name="60% - akcent 5" xfId="71"/>
    <cellStyle name="60% - akcent 6" xfId="72"/>
    <cellStyle name="60% - Ênfase1" xfId="73"/>
    <cellStyle name="60% - Ênfase1 2" xfId="74"/>
    <cellStyle name="60% - Ênfase2" xfId="75"/>
    <cellStyle name="60% - Ênfase2 2" xfId="76"/>
    <cellStyle name="60% - Ênfase3" xfId="77"/>
    <cellStyle name="60% - Ênfase3 2" xfId="78"/>
    <cellStyle name="60% - Ênfase4" xfId="79"/>
    <cellStyle name="60% - Ênfase4 2" xfId="80"/>
    <cellStyle name="60% - Ênfase5" xfId="81"/>
    <cellStyle name="60% - Ênfase5 2" xfId="82"/>
    <cellStyle name="60% - Ênfase6" xfId="83"/>
    <cellStyle name="60% - Ênfase6 2" xfId="84"/>
    <cellStyle name="60% - הדגשה1 2" xfId="85"/>
    <cellStyle name="60% - הדגשה2 2" xfId="86"/>
    <cellStyle name="60% - הדגשה3 2" xfId="87"/>
    <cellStyle name="60% - הדגשה4 2" xfId="88"/>
    <cellStyle name="60% - הדגשה5 2" xfId="89"/>
    <cellStyle name="60% - הדגשה6 2" xfId="90"/>
    <cellStyle name="Accent1" xfId="532"/>
    <cellStyle name="Accent2" xfId="514"/>
    <cellStyle name="Accent3" xfId="459"/>
    <cellStyle name="Accent4" xfId="508"/>
    <cellStyle name="Accent5" xfId="453"/>
    <cellStyle name="Accent6" xfId="443"/>
    <cellStyle name="Accounting" xfId="91"/>
    <cellStyle name="Akcent 1" xfId="92"/>
    <cellStyle name="Akcent 2" xfId="93"/>
    <cellStyle name="Akcent 3" xfId="94"/>
    <cellStyle name="Akcent 4" xfId="95"/>
    <cellStyle name="Akcent 5" xfId="96"/>
    <cellStyle name="Akcent 6" xfId="97"/>
    <cellStyle name="Bad" xfId="526"/>
    <cellStyle name="Binlik Ayracı_Sayfa1" xfId="98"/>
    <cellStyle name="Bom" xfId="99"/>
    <cellStyle name="Bom 2" xfId="100"/>
    <cellStyle name="Calculation" xfId="507"/>
    <cellStyle name="Cálculo" xfId="101"/>
    <cellStyle name="Cálculo 2" xfId="102"/>
    <cellStyle name="Célula de Verificação" xfId="103"/>
    <cellStyle name="Célula de Verificação 2" xfId="104"/>
    <cellStyle name="Célula Vinculada" xfId="105"/>
    <cellStyle name="Célula Vinculada 2" xfId="106"/>
    <cellStyle name="Check Cell" xfId="458"/>
    <cellStyle name="Comma" xfId="564" builtinId="3"/>
    <cellStyle name="Comma [0] 2" xfId="107"/>
    <cellStyle name="Comma [0] 2 2" xfId="471"/>
    <cellStyle name="Comma 0" xfId="108"/>
    <cellStyle name="Comma 10" xfId="109"/>
    <cellStyle name="Comma 10 2" xfId="472"/>
    <cellStyle name="Comma 11" xfId="13"/>
    <cellStyle name="Comma 11 2" xfId="110"/>
    <cellStyle name="Comma 11 3" xfId="470"/>
    <cellStyle name="Comma 12" xfId="111"/>
    <cellStyle name="Comma 12 2" xfId="112"/>
    <cellStyle name="Comma 12 2 2" xfId="474"/>
    <cellStyle name="Comma 12 3" xfId="473"/>
    <cellStyle name="Comma 13" xfId="113"/>
    <cellStyle name="Comma 13 2" xfId="475"/>
    <cellStyle name="Comma 14" xfId="114"/>
    <cellStyle name="Comma 14 2" xfId="476"/>
    <cellStyle name="Comma 15" xfId="115"/>
    <cellStyle name="Comma 15 2" xfId="477"/>
    <cellStyle name="Comma 16" xfId="116"/>
    <cellStyle name="Comma 16 2" xfId="478"/>
    <cellStyle name="Comma 17" xfId="428"/>
    <cellStyle name="Comma 18" xfId="432"/>
    <cellStyle name="Comma 19" xfId="440"/>
    <cellStyle name="Comma 2" xfId="5"/>
    <cellStyle name="Comma 2 10" xfId="117"/>
    <cellStyle name="Comma 2 11" xfId="118"/>
    <cellStyle name="Comma 2 12" xfId="119"/>
    <cellStyle name="Comma 2 13" xfId="120"/>
    <cellStyle name="Comma 2 14" xfId="121"/>
    <cellStyle name="Comma 2 15" xfId="16"/>
    <cellStyle name="Comma 2 16" xfId="15"/>
    <cellStyle name="Comma 2 17" xfId="465"/>
    <cellStyle name="Comma 2 2" xfId="122"/>
    <cellStyle name="Comma 2 2 2" xfId="123"/>
    <cellStyle name="Comma 2 2 3" xfId="124"/>
    <cellStyle name="Comma 2 2 3 2" xfId="479"/>
    <cellStyle name="Comma 2 2 4" xfId="125"/>
    <cellStyle name="Comma 2 2_Yuval Remarks - Budget 10-11 vs 11-12" xfId="126"/>
    <cellStyle name="Comma 2 3" xfId="127"/>
    <cellStyle name="Comma 2 4" xfId="128"/>
    <cellStyle name="Comma 2 5" xfId="129"/>
    <cellStyle name="Comma 2 6" xfId="130"/>
    <cellStyle name="Comma 2 7" xfId="131"/>
    <cellStyle name="Comma 2 8" xfId="132"/>
    <cellStyle name="Comma 2 9" xfId="133"/>
    <cellStyle name="Comma 2_BU Staff Budget 2010-11 draft working file" xfId="134"/>
    <cellStyle name="Comma 20" xfId="439"/>
    <cellStyle name="Comma 21" xfId="442"/>
    <cellStyle name="Comma 22" xfId="441"/>
    <cellStyle name="Comma 23" xfId="469"/>
    <cellStyle name="Comma 24" xfId="462"/>
    <cellStyle name="Comma 25" xfId="433"/>
    <cellStyle name="Comma 26" xfId="434"/>
    <cellStyle name="Comma 27" xfId="509"/>
    <cellStyle name="Comma 28" xfId="444"/>
    <cellStyle name="Comma 29" xfId="505"/>
    <cellStyle name="Comma 3" xfId="135"/>
    <cellStyle name="Comma 3 2" xfId="136"/>
    <cellStyle name="Comma 3 2 2" xfId="137"/>
    <cellStyle name="Comma 3 2 2 2" xfId="480"/>
    <cellStyle name="Comma 3 3" xfId="138"/>
    <cellStyle name="Comma 3 3 2" xfId="139"/>
    <cellStyle name="Comma 3 3 2 2" xfId="482"/>
    <cellStyle name="Comma 3 3 3" xfId="140"/>
    <cellStyle name="Comma 3 3 3 2" xfId="483"/>
    <cellStyle name="Comma 3 3 4" xfId="141"/>
    <cellStyle name="Comma 3 3 4 2" xfId="484"/>
    <cellStyle name="Comma 3 3 5" xfId="481"/>
    <cellStyle name="Comma 3 4" xfId="142"/>
    <cellStyle name="Comma 3 4 2" xfId="485"/>
    <cellStyle name="Comma 30" xfId="512"/>
    <cellStyle name="Comma 31" xfId="437"/>
    <cellStyle name="Comma 32" xfId="510"/>
    <cellStyle name="Comma 33" xfId="530"/>
    <cellStyle name="Comma 34" xfId="491"/>
    <cellStyle name="Comma 35" xfId="522"/>
    <cellStyle name="Comma 36" xfId="454"/>
    <cellStyle name="Comma 37" xfId="518"/>
    <cellStyle name="Comma 38" xfId="533"/>
    <cellStyle name="Comma 39" xfId="503"/>
    <cellStyle name="Comma 4" xfId="143"/>
    <cellStyle name="Comma 4 2" xfId="144"/>
    <cellStyle name="Comma 40" xfId="525"/>
    <cellStyle name="Comma 41" xfId="463"/>
    <cellStyle name="Comma 42" xfId="520"/>
    <cellStyle name="Comma 43" xfId="452"/>
    <cellStyle name="Comma 44" xfId="523"/>
    <cellStyle name="Comma 45" xfId="447"/>
    <cellStyle name="Comma 46" xfId="461"/>
    <cellStyle name="Comma 47" xfId="451"/>
    <cellStyle name="Comma 48" xfId="524"/>
    <cellStyle name="Comma 49" xfId="538"/>
    <cellStyle name="Comma 5" xfId="17"/>
    <cellStyle name="Comma 5 2" xfId="145"/>
    <cellStyle name="Comma 50" xfId="529"/>
    <cellStyle name="Comma 51" xfId="436"/>
    <cellStyle name="Comma 52" xfId="460"/>
    <cellStyle name="Comma 53" xfId="435"/>
    <cellStyle name="Comma 54" xfId="449"/>
    <cellStyle name="Comma 55" xfId="506"/>
    <cellStyle name="Comma 56" xfId="513"/>
    <cellStyle name="Comma 57" xfId="550"/>
    <cellStyle name="Comma 58" xfId="546"/>
    <cellStyle name="Comma 59" xfId="547"/>
    <cellStyle name="Comma 6" xfId="146"/>
    <cellStyle name="Comma 6 2" xfId="486"/>
    <cellStyle name="Comma 60" xfId="557"/>
    <cellStyle name="Comma 61" xfId="551"/>
    <cellStyle name="Comma 62" xfId="555"/>
    <cellStyle name="Comma 63" xfId="558"/>
    <cellStyle name="Comma 64" xfId="561"/>
    <cellStyle name="Comma 65" xfId="559"/>
    <cellStyle name="Comma 66" xfId="554"/>
    <cellStyle name="Comma 67" xfId="552"/>
    <cellStyle name="Comma 68" xfId="563"/>
    <cellStyle name="Comma 69" xfId="562"/>
    <cellStyle name="Comma 7" xfId="147"/>
    <cellStyle name="Comma 7 2" xfId="487"/>
    <cellStyle name="Comma 70" xfId="569"/>
    <cellStyle name="Comma 71" xfId="570"/>
    <cellStyle name="Comma 72" xfId="571"/>
    <cellStyle name="Comma 73" xfId="572"/>
    <cellStyle name="Comma 74" xfId="573"/>
    <cellStyle name="Comma 75" xfId="574"/>
    <cellStyle name="Comma 8" xfId="148"/>
    <cellStyle name="Comma 8 2" xfId="488"/>
    <cellStyle name="Comma 9" xfId="149"/>
    <cellStyle name="Comma 9 2" xfId="489"/>
    <cellStyle name="Comma0" xfId="150"/>
    <cellStyle name="Currency 0" xfId="151"/>
    <cellStyle name="Currency 2" xfId="152"/>
    <cellStyle name="Currency 2 2" xfId="153"/>
    <cellStyle name="Currency 2 2 2" xfId="490"/>
    <cellStyle name="Currency0" xfId="154"/>
    <cellStyle name="Dane wejściowe" xfId="155"/>
    <cellStyle name="Dane wyjściowe" xfId="156"/>
    <cellStyle name="Date" xfId="157"/>
    <cellStyle name="Date Aligned" xfId="158"/>
    <cellStyle name="Date_מפקחים ומנהל ירקות" xfId="159"/>
    <cellStyle name="Dobre" xfId="160"/>
    <cellStyle name="Dotted Line" xfId="161"/>
    <cellStyle name="Ênfase1" xfId="162"/>
    <cellStyle name="Ênfase1 2" xfId="163"/>
    <cellStyle name="Ênfase2" xfId="164"/>
    <cellStyle name="Ênfase2 2" xfId="165"/>
    <cellStyle name="Ênfase3" xfId="166"/>
    <cellStyle name="Ênfase3 2" xfId="167"/>
    <cellStyle name="Ênfase4" xfId="168"/>
    <cellStyle name="Ênfase4 2" xfId="169"/>
    <cellStyle name="Ênfase5" xfId="170"/>
    <cellStyle name="Ênfase5 2" xfId="171"/>
    <cellStyle name="Ênfase6" xfId="172"/>
    <cellStyle name="Ênfase6 2" xfId="173"/>
    <cellStyle name="Entrada" xfId="174"/>
    <cellStyle name="Entrada 2" xfId="175"/>
    <cellStyle name="Euro" xfId="176"/>
    <cellStyle name="Explanatory Text" xfId="543"/>
    <cellStyle name="F2" xfId="177"/>
    <cellStyle name="F3" xfId="178"/>
    <cellStyle name="F4" xfId="179"/>
    <cellStyle name="F5" xfId="180"/>
    <cellStyle name="F6" xfId="181"/>
    <cellStyle name="F7" xfId="182"/>
    <cellStyle name="F8" xfId="183"/>
    <cellStyle name="Fixed" xfId="184"/>
    <cellStyle name="Footnote" xfId="185"/>
    <cellStyle name="Good" xfId="501"/>
    <cellStyle name="Hard Percent" xfId="186"/>
    <cellStyle name="Header" xfId="187"/>
    <cellStyle name="Heading 1" xfId="438"/>
    <cellStyle name="Heading 2" xfId="498"/>
    <cellStyle name="Heading 3" xfId="456"/>
    <cellStyle name="Heading 4" xfId="445"/>
    <cellStyle name="HEADING1" xfId="188"/>
    <cellStyle name="HEADING2" xfId="189"/>
    <cellStyle name="Incorreto" xfId="190"/>
    <cellStyle name="Incorreto 2" xfId="191"/>
    <cellStyle name="Input" xfId="511"/>
    <cellStyle name="Komórka połączona" xfId="192"/>
    <cellStyle name="Komórka zaznaczona" xfId="193"/>
    <cellStyle name="Linked Cell" xfId="542"/>
    <cellStyle name="Millares 2" xfId="194"/>
    <cellStyle name="Milliers 2" xfId="195"/>
    <cellStyle name="MS_English" xfId="196"/>
    <cellStyle name="Multiple" xfId="197"/>
    <cellStyle name="Nagłówek 1" xfId="198"/>
    <cellStyle name="Nagłówek 2" xfId="199"/>
    <cellStyle name="Nagłówek 3" xfId="200"/>
    <cellStyle name="Nagłówek 4" xfId="201"/>
    <cellStyle name="Neutra" xfId="202"/>
    <cellStyle name="Neutra 2" xfId="203"/>
    <cellStyle name="Neutral" xfId="535"/>
    <cellStyle name="Neutralne" xfId="204"/>
    <cellStyle name="Normal" xfId="0" builtinId="0"/>
    <cellStyle name="Normal 10" xfId="205"/>
    <cellStyle name="Normal 11" xfId="206"/>
    <cellStyle name="Normal 11 2" xfId="207"/>
    <cellStyle name="Normal 11 3" xfId="208"/>
    <cellStyle name="Normal 12" xfId="209"/>
    <cellStyle name="Normal 13" xfId="210"/>
    <cellStyle name="Normal 13 2" xfId="211"/>
    <cellStyle name="Normal 14" xfId="212"/>
    <cellStyle name="Normal 15" xfId="213"/>
    <cellStyle name="Normal 15 2" xfId="214"/>
    <cellStyle name="Normal 16" xfId="215"/>
    <cellStyle name="Normal 17" xfId="216"/>
    <cellStyle name="Normal 18" xfId="217"/>
    <cellStyle name="Normal 19" xfId="218"/>
    <cellStyle name="Normal 2" xfId="4"/>
    <cellStyle name="Normal 2 10" xfId="219"/>
    <cellStyle name="Normal 2 11" xfId="220"/>
    <cellStyle name="Normal 2 12" xfId="221"/>
    <cellStyle name="Normal 2 13" xfId="222"/>
    <cellStyle name="Normal 2 14" xfId="223"/>
    <cellStyle name="Normal 2 15" xfId="224"/>
    <cellStyle name="Normal 2 16" xfId="225"/>
    <cellStyle name="Normal 2 17" xfId="226"/>
    <cellStyle name="Normal 2 18" xfId="227"/>
    <cellStyle name="Normal 2 19" xfId="228"/>
    <cellStyle name="Normal 2 2" xfId="7"/>
    <cellStyle name="Normal 2 2 10" xfId="230"/>
    <cellStyle name="Normal 2 2 11" xfId="231"/>
    <cellStyle name="Normal 2 2 12" xfId="232"/>
    <cellStyle name="Normal 2 2 13" xfId="233"/>
    <cellStyle name="Normal 2 2 14" xfId="234"/>
    <cellStyle name="Normal 2 2 15" xfId="235"/>
    <cellStyle name="Normal 2 2 16" xfId="236"/>
    <cellStyle name="Normal 2 2 17" xfId="237"/>
    <cellStyle name="Normal 2 2 18" xfId="238"/>
    <cellStyle name="Normal 2 2 19" xfId="239"/>
    <cellStyle name="Normal 2 2 2" xfId="240"/>
    <cellStyle name="Normal 2 2 20" xfId="241"/>
    <cellStyle name="Normal 2 2 21" xfId="242"/>
    <cellStyle name="Normal 2 2 22" xfId="243"/>
    <cellStyle name="Normal 2 2 23" xfId="244"/>
    <cellStyle name="Normal 2 2 24" xfId="245"/>
    <cellStyle name="Normal 2 2 25" xfId="246"/>
    <cellStyle name="Normal 2 2 26" xfId="247"/>
    <cellStyle name="Normal 2 2 27" xfId="248"/>
    <cellStyle name="Normal 2 2 28" xfId="249"/>
    <cellStyle name="Normal 2 2 29" xfId="250"/>
    <cellStyle name="Normal 2 2 3" xfId="251"/>
    <cellStyle name="Normal 2 2 30" xfId="252"/>
    <cellStyle name="Normal 2 2 31" xfId="253"/>
    <cellStyle name="Normal 2 2 32" xfId="254"/>
    <cellStyle name="Normal 2 2 33" xfId="255"/>
    <cellStyle name="Normal 2 2 34" xfId="229"/>
    <cellStyle name="Normal 2 2 35" xfId="466"/>
    <cellStyle name="Normal 2 2 4" xfId="256"/>
    <cellStyle name="Normal 2 2 5" xfId="257"/>
    <cellStyle name="Normal 2 2 6" xfId="258"/>
    <cellStyle name="Normal 2 2 7" xfId="259"/>
    <cellStyle name="Normal 2 2 8" xfId="260"/>
    <cellStyle name="Normal 2 2 9" xfId="261"/>
    <cellStyle name="Normal 2 2_BU Staff Budget 2010-11 draft working file" xfId="262"/>
    <cellStyle name="Normal 2 20" xfId="263"/>
    <cellStyle name="Normal 2 21" xfId="264"/>
    <cellStyle name="Normal 2 22" xfId="265"/>
    <cellStyle name="Normal 2 23" xfId="266"/>
    <cellStyle name="Normal 2 23 2" xfId="12"/>
    <cellStyle name="Normal 2 24" xfId="267"/>
    <cellStyle name="Normal 2 25" xfId="268"/>
    <cellStyle name="Normal 2 26" xfId="464"/>
    <cellStyle name="Normal 2 27" xfId="531"/>
    <cellStyle name="Normal 2 28" xfId="545"/>
    <cellStyle name="Normal 2 29" xfId="548"/>
    <cellStyle name="Normal 2 3" xfId="6"/>
    <cellStyle name="Normal 2 3 10" xfId="269"/>
    <cellStyle name="Normal 2 3 11" xfId="270"/>
    <cellStyle name="Normal 2 3 12" xfId="271"/>
    <cellStyle name="Normal 2 3 13" xfId="272"/>
    <cellStyle name="Normal 2 3 14" xfId="273"/>
    <cellStyle name="Normal 2 3 15" xfId="274"/>
    <cellStyle name="Normal 2 3 16" xfId="275"/>
    <cellStyle name="Normal 2 3 17" xfId="276"/>
    <cellStyle name="Normal 2 3 18" xfId="277"/>
    <cellStyle name="Normal 2 3 19" xfId="278"/>
    <cellStyle name="Normal 2 3 2" xfId="279"/>
    <cellStyle name="Normal 2 3 20" xfId="280"/>
    <cellStyle name="Normal 2 3 21" xfId="281"/>
    <cellStyle name="Normal 2 3 22" xfId="282"/>
    <cellStyle name="Normal 2 3 23" xfId="283"/>
    <cellStyle name="Normal 2 3 24" xfId="284"/>
    <cellStyle name="Normal 2 3 25" xfId="285"/>
    <cellStyle name="Normal 2 3 26" xfId="286"/>
    <cellStyle name="Normal 2 3 27" xfId="287"/>
    <cellStyle name="Normal 2 3 28" xfId="288"/>
    <cellStyle name="Normal 2 3 29" xfId="289"/>
    <cellStyle name="Normal 2 3 3" xfId="290"/>
    <cellStyle name="Normal 2 3 30" xfId="291"/>
    <cellStyle name="Normal 2 3 31" xfId="292"/>
    <cellStyle name="Normal 2 3 32" xfId="293"/>
    <cellStyle name="Normal 2 3 33" xfId="294"/>
    <cellStyle name="Normal 2 3 34" xfId="295"/>
    <cellStyle name="Normal 2 3 4" xfId="296"/>
    <cellStyle name="Normal 2 3 5" xfId="297"/>
    <cellStyle name="Normal 2 3 6" xfId="298"/>
    <cellStyle name="Normal 2 3 7" xfId="299"/>
    <cellStyle name="Normal 2 3 8" xfId="300"/>
    <cellStyle name="Normal 2 3 9" xfId="301"/>
    <cellStyle name="Normal 2 4" xfId="302"/>
    <cellStyle name="Normal 2 5" xfId="303"/>
    <cellStyle name="Normal 2 6" xfId="304"/>
    <cellStyle name="Normal 2 7" xfId="305"/>
    <cellStyle name="Normal 2 8" xfId="306"/>
    <cellStyle name="Normal 2 9" xfId="307"/>
    <cellStyle name="Normal 2_BU Staff Budget 2010-11 draft working file" xfId="308"/>
    <cellStyle name="Normal 20" xfId="11"/>
    <cellStyle name="Normal 20 2" xfId="468"/>
    <cellStyle name="Normal 21" xfId="309"/>
    <cellStyle name="Normal 22" xfId="310"/>
    <cellStyle name="Normal 23" xfId="311"/>
    <cellStyle name="Normal 24" xfId="312"/>
    <cellStyle name="Normal 25" xfId="313"/>
    <cellStyle name="Normal 26" xfId="314"/>
    <cellStyle name="Normal 27" xfId="315"/>
    <cellStyle name="Normal 28" xfId="316"/>
    <cellStyle name="Normal 29" xfId="317"/>
    <cellStyle name="Normal 3" xfId="2"/>
    <cellStyle name="Normal 3 2" xfId="18"/>
    <cellStyle name="Normal 3 2 2" xfId="318"/>
    <cellStyle name="Normal 3 2 3" xfId="319"/>
    <cellStyle name="Normal 3 2 4" xfId="320"/>
    <cellStyle name="Normal 3 3" xfId="321"/>
    <cellStyle name="Normal 3 4" xfId="322"/>
    <cellStyle name="Normal 3_Data for budget 2010-11 Presentation" xfId="323"/>
    <cellStyle name="Normal 30" xfId="324"/>
    <cellStyle name="Normal 31" xfId="325"/>
    <cellStyle name="Normal 32" xfId="326"/>
    <cellStyle name="Normal 33" xfId="327"/>
    <cellStyle name="Normal 34" xfId="10"/>
    <cellStyle name="Normal 34 2" xfId="467"/>
    <cellStyle name="Normal 35" xfId="429"/>
    <cellStyle name="Normal 35 2" xfId="492"/>
    <cellStyle name="Normal 36" xfId="430"/>
    <cellStyle name="Normal 36 2" xfId="493"/>
    <cellStyle name="Normal 37" xfId="431"/>
    <cellStyle name="Normal 37 2" xfId="494"/>
    <cellStyle name="Normal 38" xfId="455"/>
    <cellStyle name="Normal 39" xfId="549"/>
    <cellStyle name="Normal 4" xfId="14"/>
    <cellStyle name="Normal 4 2" xfId="328"/>
    <cellStyle name="Normal 4 3" xfId="329"/>
    <cellStyle name="Normal 4_BU Staff Budget 2010-11 draft working file" xfId="330"/>
    <cellStyle name="Normal 40" xfId="544"/>
    <cellStyle name="Normal 41" xfId="553"/>
    <cellStyle name="Normal 42" xfId="560"/>
    <cellStyle name="Normal 43" xfId="556"/>
    <cellStyle name="Normal 5" xfId="331"/>
    <cellStyle name="Normal 6" xfId="9"/>
    <cellStyle name="Normal 7" xfId="332"/>
    <cellStyle name="Normal 8" xfId="333"/>
    <cellStyle name="Normal 8 2" xfId="334"/>
    <cellStyle name="Normal 8 3" xfId="335"/>
    <cellStyle name="Normal 9" xfId="336"/>
    <cellStyle name="Normal_IIP" xfId="565"/>
    <cellStyle name="Normal_p9" xfId="566"/>
    <cellStyle name="Normal_עותק של חשבון פיננסי - ספטמבר לוח עבודה שלי " xfId="3"/>
    <cellStyle name="Normalny_Staff 2002-03 Spzoo" xfId="337"/>
    <cellStyle name="Nota" xfId="338"/>
    <cellStyle name="Nota 2" xfId="339"/>
    <cellStyle name="Note" xfId="450"/>
    <cellStyle name="Obliczenia" xfId="340"/>
    <cellStyle name="Output" xfId="539"/>
    <cellStyle name="Output Amounts" xfId="341"/>
    <cellStyle name="Output Column Headings" xfId="342"/>
    <cellStyle name="Output Line Items" xfId="343"/>
    <cellStyle name="Output Report Heading" xfId="344"/>
    <cellStyle name="Output Report Title" xfId="345"/>
    <cellStyle name="Page Number" xfId="346"/>
    <cellStyle name="Percent" xfId="1" builtinId="5"/>
    <cellStyle name="Percent 10" xfId="347"/>
    <cellStyle name="Percent 11" xfId="348"/>
    <cellStyle name="Percent 12" xfId="517"/>
    <cellStyle name="Percent 2" xfId="8"/>
    <cellStyle name="Percent 2 2" xfId="350"/>
    <cellStyle name="Percent 2 3" xfId="351"/>
    <cellStyle name="Percent 2 3 2" xfId="352"/>
    <cellStyle name="Percent 2 4" xfId="353"/>
    <cellStyle name="Percent 2 5" xfId="354"/>
    <cellStyle name="Percent 2 6" xfId="349"/>
    <cellStyle name="Percent 3" xfId="355"/>
    <cellStyle name="Percent 3 2" xfId="356"/>
    <cellStyle name="Percent 4" xfId="357"/>
    <cellStyle name="Percent 4 2" xfId="358"/>
    <cellStyle name="Percent 5" xfId="359"/>
    <cellStyle name="Percent 5 2" xfId="360"/>
    <cellStyle name="Percent 6" xfId="361"/>
    <cellStyle name="Percent 7" xfId="362"/>
    <cellStyle name="Percent 8" xfId="363"/>
    <cellStyle name="Percent 9" xfId="364"/>
    <cellStyle name="Pourcentage 2" xfId="365"/>
    <cellStyle name="Saída" xfId="366"/>
    <cellStyle name="Saída 2" xfId="367"/>
    <cellStyle name="Standaard_~7434087" xfId="368"/>
    <cellStyle name="Sub_tot_e" xfId="568"/>
    <cellStyle name="Suma" xfId="369"/>
    <cellStyle name="Table Head" xfId="370"/>
    <cellStyle name="Table Head Aligned" xfId="371"/>
    <cellStyle name="Table Head Blue" xfId="372"/>
    <cellStyle name="Table Head Green" xfId="373"/>
    <cellStyle name="Table Head_Val" xfId="374"/>
    <cellStyle name="Table Title" xfId="375"/>
    <cellStyle name="Table Units" xfId="376"/>
    <cellStyle name="Tekst objaśnienia" xfId="377"/>
    <cellStyle name="Tekst ostrzeżenia" xfId="378"/>
    <cellStyle name="Text_e" xfId="567"/>
    <cellStyle name="Texto de Aviso" xfId="379"/>
    <cellStyle name="Texto de Aviso 2" xfId="380"/>
    <cellStyle name="Texto Explicativo" xfId="381"/>
    <cellStyle name="Texto Explicativo 2" xfId="382"/>
    <cellStyle name="Title" xfId="521"/>
    <cellStyle name="Título" xfId="383"/>
    <cellStyle name="Título 1" xfId="384"/>
    <cellStyle name="Título 1 2" xfId="385"/>
    <cellStyle name="Título 2" xfId="386"/>
    <cellStyle name="Título 2 2" xfId="387"/>
    <cellStyle name="Título 3" xfId="388"/>
    <cellStyle name="Título 3 2" xfId="389"/>
    <cellStyle name="Título 4" xfId="390"/>
    <cellStyle name="Título 4 2" xfId="391"/>
    <cellStyle name="Título 5" xfId="392"/>
    <cellStyle name="Total" xfId="527"/>
    <cellStyle name="Total 2" xfId="393"/>
    <cellStyle name="Total 2 2" xfId="394"/>
    <cellStyle name="Total 2_BU Staff Budget 2010-11 draft working file" xfId="395"/>
    <cellStyle name="Tytuł" xfId="396"/>
    <cellStyle name="Uwaga" xfId="397"/>
    <cellStyle name="Warning Text" xfId="457"/>
    <cellStyle name="Złe" xfId="398"/>
    <cellStyle name="אמה" xfId="399"/>
    <cellStyle name="הדגשה1 2" xfId="400"/>
    <cellStyle name="הדגשה2 2" xfId="401"/>
    <cellStyle name="הדגשה3 2" xfId="402"/>
    <cellStyle name="הדגשה4 2" xfId="403"/>
    <cellStyle name="הדגשה5 2" xfId="404"/>
    <cellStyle name="הדגשה6 2" xfId="405"/>
    <cellStyle name="הערה 2" xfId="406"/>
    <cellStyle name="חישוב 2" xfId="407"/>
    <cellStyle name="טוב 2" xfId="408"/>
    <cellStyle name="טקסט אזהרה 2" xfId="409"/>
    <cellStyle name="טקסט הסברי 2" xfId="410"/>
    <cellStyle name="ים" xfId="411"/>
    <cellStyle name="כותרת 1 2" xfId="412"/>
    <cellStyle name="כותרת 2 2" xfId="413"/>
    <cellStyle name="כותרת 3 2" xfId="414"/>
    <cellStyle name="כותרת 4 2" xfId="415"/>
    <cellStyle name="כותרת 5" xfId="416"/>
    <cellStyle name="ן מבחור" xfId="417"/>
    <cellStyle name="ניטראלי 2" xfId="418"/>
    <cellStyle name="סגנון 1" xfId="419"/>
    <cellStyle name="סה&quot;כ 2" xfId="420"/>
    <cellStyle name="פוח - מסלולים" xfId="421"/>
    <cellStyle name="פלט 2" xfId="422"/>
    <cellStyle name="קלט 2" xfId="423"/>
    <cellStyle name="רע 2" xfId="424"/>
    <cellStyle name="תא מסומן 2" xfId="425"/>
    <cellStyle name="תא מקושר 2" xfId="426"/>
    <cellStyle name="常规_Sheet1" xfId="427"/>
  </cellStyles>
  <dxfs count="242">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1"/>
    </dxf>
    <dxf>
      <font>
        <b val="0"/>
        <i val="0"/>
        <strike val="0"/>
        <condense val="0"/>
        <extend val="0"/>
        <outline val="0"/>
        <shadow val="0"/>
        <u val="none"/>
        <vertAlign val="baseline"/>
        <sz val="11"/>
        <color theme="1"/>
        <name val="Arial"/>
        <scheme val="none"/>
      </font>
      <numFmt numFmtId="3" formatCode="#,##0"/>
      <alignment horizontal="center" vertical="bottom" textRotation="0" wrapText="1" indent="0" justifyLastLine="0" shrinkToFit="0" readingOrder="2"/>
      <border diagonalUp="0" diagonalDown="0">
        <left/>
        <right/>
        <top/>
        <bottom style="medium">
          <color indexed="64"/>
        </bottom>
        <vertical/>
        <horizontal/>
      </border>
    </dxf>
    <dxf>
      <font>
        <b val="0"/>
        <i val="0"/>
        <strike val="0"/>
        <condense val="0"/>
        <extend val="0"/>
        <outline val="0"/>
        <shadow val="0"/>
        <u val="none"/>
        <vertAlign val="baseline"/>
        <sz val="11"/>
        <color theme="1"/>
        <name val="Arial"/>
        <scheme val="none"/>
      </font>
      <numFmt numFmtId="3" formatCode="#,##0"/>
      <alignment horizontal="center" vertical="center" textRotation="0" wrapText="1" indent="0" justifyLastLine="0" shrinkToFit="0" readingOrder="2"/>
      <border diagonalUp="0" diagonalDown="0">
        <left/>
        <right/>
        <top/>
        <bottom style="medium">
          <color indexed="64"/>
        </bottom>
        <vertical/>
        <horizontal/>
      </border>
    </dxf>
    <dxf>
      <border outline="0">
        <top style="medium">
          <color indexed="64"/>
        </top>
        <bottom style="medium">
          <color rgb="FF000000"/>
        </bottom>
      </border>
    </dxf>
    <dxf>
      <font>
        <b val="0"/>
        <i val="0"/>
        <strike val="0"/>
        <condense val="0"/>
        <extend val="0"/>
        <outline val="0"/>
        <shadow val="0"/>
        <u val="none"/>
        <vertAlign val="baseline"/>
        <sz val="11"/>
        <color theme="1"/>
        <name val="Arial"/>
        <scheme val="none"/>
      </font>
      <alignment horizontal="center" vertical="center" textRotation="0" wrapText="1" indent="0" justifyLastLine="0" shrinkToFit="0" readingOrder="1"/>
    </dxf>
    <dxf>
      <border outline="0">
        <bottom style="medium">
          <color rgb="FF000000"/>
        </bottom>
      </border>
    </dxf>
    <dxf>
      <font>
        <b val="0"/>
        <i val="0"/>
        <strike val="0"/>
        <condense val="0"/>
        <extend val="0"/>
        <outline val="0"/>
        <shadow val="0"/>
        <u val="none"/>
        <vertAlign val="baseline"/>
        <sz val="11"/>
        <color rgb="FFFFFFFF"/>
        <name val="Arial"/>
        <scheme val="none"/>
      </font>
      <numFmt numFmtId="3" formatCode="#,##0"/>
      <fill>
        <patternFill patternType="solid">
          <fgColor indexed="64"/>
          <bgColor rgb="FF177990"/>
        </patternFill>
      </fill>
      <alignment horizontal="center" vertical="center" textRotation="0" wrapText="1" indent="0" justifyLastLine="0" shrinkToFit="0" readingOrder="2"/>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dxf>
    <dxf>
      <border outline="0">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2" formatCode="_ * #,##0_ ;_ * \-#,##0_ ;_ * &quot;-&quot;??_ ;_ @_ "/>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rial"/>
        <scheme val="none"/>
      </font>
      <numFmt numFmtId="185" formatCode="0.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185" formatCode="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numFmt numFmtId="184" formatCode="0.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183" formatCode="_ * #,##0.0_ ;_ * \-#,##0.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color auto="1"/>
        <name val="Arial"/>
        <scheme val="none"/>
      </font>
    </dxf>
    <dxf>
      <border outline="0">
        <bottom style="thin">
          <color rgb="FF000000"/>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solid">
          <fgColor indexed="64"/>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Assistant"/>
        <scheme val="none"/>
      </font>
      <numFmt numFmtId="3" formatCode="#,##0"/>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ssistant"/>
        <scheme val="none"/>
      </font>
      <fill>
        <patternFill patternType="solid">
          <fgColor rgb="FF000000"/>
          <bgColor rgb="FF66CCFF"/>
        </patternFill>
      </fill>
      <border diagonalUp="0" diagonalDown="0" outline="0">
        <left style="thin">
          <color indexed="64"/>
        </left>
        <right style="thin">
          <color indexed="64"/>
        </right>
        <top style="thin">
          <color indexed="64"/>
        </top>
        <bottom style="thin">
          <color indexed="64"/>
        </bottom>
      </border>
    </dxf>
    <dxf>
      <border outline="0">
        <right style="thin">
          <color indexed="64"/>
        </right>
        <bottom style="thin">
          <color indexed="64"/>
        </bottom>
      </border>
    </dxf>
    <dxf>
      <font>
        <strike val="0"/>
        <outline val="0"/>
        <shadow val="0"/>
        <u val="none"/>
        <vertAlign val="baseline"/>
        <sz val="11"/>
        <name val="Assistant"/>
        <scheme val="none"/>
      </font>
    </dxf>
    <dxf>
      <font>
        <strike val="0"/>
        <outline val="0"/>
        <shadow val="0"/>
        <u val="none"/>
        <vertAlign val="baseline"/>
        <sz val="11"/>
        <name val="Assistant"/>
        <scheme val="none"/>
      </font>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b/>
        <i val="0"/>
        <strike val="0"/>
        <condense val="0"/>
        <extend val="0"/>
        <outline val="0"/>
        <shadow val="0"/>
        <u val="none"/>
        <vertAlign val="baseline"/>
        <sz val="11"/>
        <color rgb="FF000000"/>
        <name val="Arial"/>
        <scheme val="none"/>
      </font>
      <fill>
        <patternFill patternType="solid">
          <fgColor indexed="64"/>
          <bgColor rgb="FF66CCF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right style="thin">
          <color indexed="64"/>
        </right>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b/>
        <i val="0"/>
        <strike val="0"/>
        <condense val="0"/>
        <extend val="0"/>
        <outline val="0"/>
        <shadow val="0"/>
        <u val="none"/>
        <vertAlign val="baseline"/>
        <sz val="11"/>
        <color rgb="FF000000"/>
        <name val="Arial"/>
        <scheme val="none"/>
      </font>
      <fill>
        <patternFill patternType="solid">
          <fgColor indexed="64"/>
          <bgColor rgb="FF66CCFF"/>
        </patternFill>
      </fill>
      <border diagonalUp="0" diagonalDown="0" outline="0">
        <left style="thin">
          <color indexed="64"/>
        </left>
        <right style="thin">
          <color indexed="64"/>
        </right>
        <top/>
        <bottom/>
      </border>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font>
        <strike val="0"/>
        <outline val="0"/>
        <shadow val="0"/>
        <u val="none"/>
        <vertAlign val="baseline"/>
        <color auto="1"/>
        <name val="Arial"/>
        <scheme val="none"/>
      </font>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rgb="FF000000"/>
          <bgColor rgb="FF66CCFF"/>
        </patternFill>
      </fill>
      <border diagonalUp="0" diagonalDown="0">
        <left style="thin">
          <color indexed="64"/>
        </left>
        <right style="thin">
          <color indexed="64"/>
        </right>
        <top style="thin">
          <color indexed="64"/>
        </top>
        <bottom style="thin">
          <color indexed="64"/>
        </bottom>
        <vertical/>
        <horizontal/>
      </border>
    </dxf>
    <dxf>
      <border outline="0">
        <right style="thin">
          <color indexed="64"/>
        </right>
        <bottom style="thin">
          <color indexed="64"/>
        </bottom>
      </border>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auto="1"/>
        <name val="Arial"/>
        <scheme val="none"/>
      </font>
      <numFmt numFmtId="30" formatCode="@"/>
      <fill>
        <patternFill patternType="solid">
          <fgColor indexed="64"/>
          <bgColor rgb="FF66CCFF"/>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outline="0">
        <left style="thin">
          <color indexed="64"/>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182" formatCode="_ * #,##0_ ;_ * \-#,##0_ ;_ * &quot;-&quot;??_ ;_ @_ "/>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rgb="FF000000"/>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rgb="FF000000"/>
          <bgColor rgb="FF66CCFF"/>
        </patternFill>
      </fill>
      <border diagonalUp="0" diagonalDown="0">
        <left style="thin">
          <color indexed="64"/>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val="0"/>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3"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scheme val="none"/>
      </font>
      <numFmt numFmtId="3" formatCode="#,##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scheme val="none"/>
      </font>
      <fill>
        <patternFill patternType="solid">
          <fgColor indexed="64"/>
          <bgColor rgb="FF66CCFF"/>
        </patternFill>
      </fill>
      <alignment horizontal="right" vertical="bottom" textRotation="0" wrapText="0" indent="0" justifyLastLine="0" shrinkToFit="0" readingOrder="1"/>
      <border diagonalUp="0" diagonalDown="0">
        <left style="thin">
          <color indexed="64"/>
        </left>
        <right/>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dxf>
    <dxf>
      <border outline="0">
        <bottom style="thin">
          <color indexed="64"/>
        </bottom>
      </border>
    </dxf>
    <dxf>
      <font>
        <b/>
        <i val="0"/>
        <strike val="0"/>
        <condense val="0"/>
        <extend val="0"/>
        <outline val="0"/>
        <shadow val="0"/>
        <u val="none"/>
        <vertAlign val="baseline"/>
        <sz val="11"/>
        <color auto="1"/>
        <name val="Arial"/>
        <scheme val="none"/>
      </font>
      <fill>
        <patternFill patternType="solid">
          <fgColor indexed="64"/>
          <bgColor rgb="FF66CCFF"/>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788B8D"/>
      <color rgb="FFAEDCE0"/>
      <color rgb="FFAEDC9A"/>
      <color rgb="FF59BFCB"/>
      <color rgb="FF177990"/>
      <color rgb="FFF2F2F2"/>
      <color rgb="FF8BCED6"/>
      <color rgb="FF006666"/>
      <color rgb="FFA6A0FA"/>
      <color rgb="FF3977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8.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2.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3.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18.xml"/><Relationship Id="rId1" Type="http://schemas.microsoft.com/office/2011/relationships/chartStyle" Target="style18.xml"/></Relationships>
</file>

<file path=xl/charts/_rels/chart25.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6.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04861111111111"/>
          <c:y val="0.10640187812419592"/>
          <c:w val="0.87621888888888888"/>
          <c:h val="0.67829085848289972"/>
        </c:manualLayout>
      </c:layout>
      <c:barChart>
        <c:barDir val="col"/>
        <c:grouping val="stacked"/>
        <c:varyColors val="0"/>
        <c:ser>
          <c:idx val="2"/>
          <c:order val="0"/>
          <c:tx>
            <c:v>Direct investments</c:v>
          </c:tx>
          <c:spPr>
            <a:solidFill>
              <a:srgbClr val="177990"/>
            </a:solidFill>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71D-474C-AEDD-0860854829E5}"/>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72A-4503-9E79-E9D8677555AE}"/>
                </c:ext>
              </c:extLst>
            </c:dLbl>
            <c:spPr>
              <a:noFill/>
              <a:ln>
                <a:noFill/>
              </a:ln>
              <a:effectLst/>
            </c:spPr>
            <c:txPr>
              <a:bodyPr wrap="square" lIns="38100" tIns="19050" rIns="38100" bIns="19050" anchor="ctr">
                <a:spAutoFit/>
              </a:bodyPr>
              <a:lstStyle/>
              <a:p>
                <a:pPr>
                  <a:defRPr sz="1050"/>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'data 3.1'!$A$4:$A$13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3.1'!$B$4:$B$13</c:f>
              <c:numCache>
                <c:formatCode>#,##0</c:formatCode>
                <c:ptCount val="10"/>
                <c:pt idx="0">
                  <c:v>89619.733999999997</c:v>
                </c:pt>
                <c:pt idx="1">
                  <c:v>99312.692999999999</c:v>
                </c:pt>
                <c:pt idx="2">
                  <c:v>107482.834</c:v>
                </c:pt>
                <c:pt idx="3">
                  <c:v>127160.66099999999</c:v>
                </c:pt>
                <c:pt idx="4">
                  <c:v>143970.89199999999</c:v>
                </c:pt>
                <c:pt idx="5">
                  <c:v>161396.55900000001</c:v>
                </c:pt>
                <c:pt idx="6">
                  <c:v>182629.48499999999</c:v>
                </c:pt>
                <c:pt idx="7">
                  <c:v>221501.02499999999</c:v>
                </c:pt>
                <c:pt idx="8">
                  <c:v>229879.48699999999</c:v>
                </c:pt>
                <c:pt idx="9">
                  <c:v>244471.54500000001</c:v>
                </c:pt>
              </c:numCache>
            </c:numRef>
          </c:val>
          <c:extLst>
            <c:ext xmlns:c16="http://schemas.microsoft.com/office/drawing/2014/chart" uri="{C3380CC4-5D6E-409C-BE32-E72D297353CC}">
              <c16:uniqueId val="{00000002-972A-4503-9E79-E9D8677555AE}"/>
            </c:ext>
          </c:extLst>
        </c:ser>
        <c:ser>
          <c:idx val="0"/>
          <c:order val="1"/>
          <c:tx>
            <c:strRef>
              <c:f>'data 3.1'!$C$1</c:f>
              <c:strCache>
                <c:ptCount val="1"/>
                <c:pt idx="0">
                  <c:v>Investments in the tradable securities portfolio</c:v>
                </c:pt>
              </c:strCache>
            </c:strRef>
          </c:tx>
          <c:spPr>
            <a:solidFill>
              <a:srgbClr val="59BFCB"/>
            </a:solidFill>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71D-474C-AEDD-0860854829E5}"/>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72A-4503-9E79-E9D8677555AE}"/>
                </c:ext>
              </c:extLst>
            </c:dLbl>
            <c:spPr>
              <a:noFill/>
              <a:ln>
                <a:noFill/>
              </a:ln>
              <a:effectLst/>
            </c:spPr>
            <c:txPr>
              <a:bodyPr wrap="square" lIns="38100" tIns="19050" rIns="38100" bIns="19050" anchor="ctr">
                <a:spAutoFit/>
              </a:bodyPr>
              <a:lstStyle/>
              <a:p>
                <a:pPr>
                  <a:defRPr sz="1050"/>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numRef>
              <c:f>'data 3.1'!$A$4:$A$13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3.1'!$C$4:$C$13</c:f>
              <c:numCache>
                <c:formatCode>#,##0</c:formatCode>
                <c:ptCount val="10"/>
                <c:pt idx="0">
                  <c:v>122339.712</c:v>
                </c:pt>
                <c:pt idx="1">
                  <c:v>131424.704</c:v>
                </c:pt>
                <c:pt idx="2">
                  <c:v>110894.583</c:v>
                </c:pt>
                <c:pt idx="3">
                  <c:v>112188.247</c:v>
                </c:pt>
                <c:pt idx="4">
                  <c:v>108951.216</c:v>
                </c:pt>
                <c:pt idx="5">
                  <c:v>118311.522</c:v>
                </c:pt>
                <c:pt idx="6">
                  <c:v>172867.52299999999</c:v>
                </c:pt>
                <c:pt idx="7">
                  <c:v>254463.39600000001</c:v>
                </c:pt>
                <c:pt idx="8">
                  <c:v>182048.81099999999</c:v>
                </c:pt>
                <c:pt idx="9">
                  <c:v>190819.375</c:v>
                </c:pt>
              </c:numCache>
            </c:numRef>
          </c:val>
          <c:extLst>
            <c:ext xmlns:c16="http://schemas.microsoft.com/office/drawing/2014/chart" uri="{C3380CC4-5D6E-409C-BE32-E72D297353CC}">
              <c16:uniqueId val="{00000005-972A-4503-9E79-E9D8677555AE}"/>
            </c:ext>
          </c:extLst>
        </c:ser>
        <c:ser>
          <c:idx val="1"/>
          <c:order val="2"/>
          <c:tx>
            <c:v>Other investments</c:v>
          </c:tx>
          <c:spPr>
            <a:solidFill>
              <a:srgbClr val="AEDCE0"/>
            </a:solidFill>
          </c:spPr>
          <c:invertIfNegative val="0"/>
          <c:dLbls>
            <c:dLbl>
              <c:idx val="8"/>
              <c:layout>
                <c:manualLayout>
                  <c:x val="4.0045721493043238E-3"/>
                  <c:y val="5.8796296296295758E-3"/>
                </c:manualLayout>
              </c:layout>
              <c:spPr>
                <a:noFill/>
                <a:ln>
                  <a:noFill/>
                </a:ln>
                <a:effectLst/>
              </c:spPr>
              <c:txPr>
                <a:bodyPr wrap="square" lIns="38100" tIns="19050" rIns="38100" bIns="19050" anchor="ctr">
                  <a:spAutoFit/>
                </a:bodyPr>
                <a:lstStyle/>
                <a:p>
                  <a:pPr>
                    <a:defRPr sz="1050"/>
                  </a:pPr>
                  <a:endParaRPr lang="he-IL"/>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71D-474C-AEDD-0860854829E5}"/>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72A-4503-9E79-E9D8677555AE}"/>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'data 3.1'!$A$4:$A$13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3.1'!$D$4:$D$13</c:f>
              <c:numCache>
                <c:formatCode>#,##0</c:formatCode>
                <c:ptCount val="10"/>
                <c:pt idx="0">
                  <c:v>55093.601000000002</c:v>
                </c:pt>
                <c:pt idx="1">
                  <c:v>48957.737000000001</c:v>
                </c:pt>
                <c:pt idx="2">
                  <c:v>51422.544000000002</c:v>
                </c:pt>
                <c:pt idx="3">
                  <c:v>49688.684000000001</c:v>
                </c:pt>
                <c:pt idx="4">
                  <c:v>49379.105000000003</c:v>
                </c:pt>
                <c:pt idx="5">
                  <c:v>53589.834999999999</c:v>
                </c:pt>
                <c:pt idx="6">
                  <c:v>54788.038</c:v>
                </c:pt>
                <c:pt idx="7">
                  <c:v>63972.690999999999</c:v>
                </c:pt>
                <c:pt idx="8">
                  <c:v>60003.065000000002</c:v>
                </c:pt>
                <c:pt idx="9">
                  <c:v>61679.964</c:v>
                </c:pt>
              </c:numCache>
            </c:numRef>
          </c:val>
          <c:extLst>
            <c:ext xmlns:c16="http://schemas.microsoft.com/office/drawing/2014/chart" uri="{C3380CC4-5D6E-409C-BE32-E72D297353CC}">
              <c16:uniqueId val="{00000008-972A-4503-9E79-E9D8677555AE}"/>
            </c:ext>
          </c:extLst>
        </c:ser>
        <c:dLbls>
          <c:showLegendKey val="0"/>
          <c:showVal val="0"/>
          <c:showCatName val="0"/>
          <c:showSerName val="0"/>
          <c:showPercent val="0"/>
          <c:showBubbleSize val="0"/>
        </c:dLbls>
        <c:gapWidth val="30"/>
        <c:overlap val="100"/>
        <c:axId val="159752960"/>
        <c:axId val="159754496"/>
      </c:barChart>
      <c:lineChart>
        <c:grouping val="standard"/>
        <c:varyColors val="0"/>
        <c:ser>
          <c:idx val="3"/>
          <c:order val="3"/>
          <c:tx>
            <c:strRef>
              <c:f>'data 3.1'!$F$1</c:f>
              <c:strCache>
                <c:ptCount val="1"/>
                <c:pt idx="0">
                  <c:v>The economy’s total liabilities</c:v>
                </c:pt>
              </c:strCache>
            </c:strRef>
          </c:tx>
          <c:spPr>
            <a:ln w="19050">
              <a:noFill/>
            </a:ln>
          </c:spPr>
          <c:marker>
            <c:symbol val="diamond"/>
            <c:size val="5"/>
            <c:spPr>
              <a:ln cap="rnd"/>
            </c:spPr>
          </c:marker>
          <c:dLbls>
            <c:dLbl>
              <c:idx val="8"/>
              <c:layout>
                <c:manualLayout>
                  <c:x val="-4.0899795501022698E-2"/>
                  <c:y val="-4.210524764737388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00B-4AEC-AC11-0C2D8F104B6D}"/>
                </c:ext>
              </c:extLst>
            </c:dLbl>
            <c:dLbl>
              <c:idx val="9"/>
              <c:layout>
                <c:manualLayout>
                  <c:x val="-2.4539877300613498E-2"/>
                  <c:y val="-4.210524764737391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D00B-4AEC-AC11-0C2D8F104B6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'data 3.1'!$A$4:$A$13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3.1'!$F$4:$F$13</c:f>
              <c:numCache>
                <c:formatCode>#,##0</c:formatCode>
                <c:ptCount val="10"/>
                <c:pt idx="0">
                  <c:v>267053.04700000002</c:v>
                </c:pt>
                <c:pt idx="1">
                  <c:v>279695.13400000002</c:v>
                </c:pt>
                <c:pt idx="2">
                  <c:v>269799.96100000001</c:v>
                </c:pt>
                <c:pt idx="3">
                  <c:v>289037.592</c:v>
                </c:pt>
                <c:pt idx="4">
                  <c:v>302301.21299999999</c:v>
                </c:pt>
                <c:pt idx="5">
                  <c:v>333297.91600000003</c:v>
                </c:pt>
                <c:pt idx="6">
                  <c:v>410285.04599999997</c:v>
                </c:pt>
                <c:pt idx="7">
                  <c:v>539937.11199999996</c:v>
                </c:pt>
                <c:pt idx="8">
                  <c:v>471931.36300000001</c:v>
                </c:pt>
                <c:pt idx="9">
                  <c:v>496970.88400000002</c:v>
                </c:pt>
              </c:numCache>
            </c:numRef>
          </c:val>
          <c:smooth val="0"/>
          <c:extLst>
            <c:ext xmlns:c16="http://schemas.microsoft.com/office/drawing/2014/chart" uri="{C3380CC4-5D6E-409C-BE32-E72D297353CC}">
              <c16:uniqueId val="{00000000-A4BA-4451-A5C9-835023B62207}"/>
            </c:ext>
          </c:extLst>
        </c:ser>
        <c:dLbls>
          <c:showLegendKey val="0"/>
          <c:showVal val="0"/>
          <c:showCatName val="0"/>
          <c:showSerName val="0"/>
          <c:showPercent val="0"/>
          <c:showBubbleSize val="0"/>
        </c:dLbls>
        <c:marker val="1"/>
        <c:smooth val="0"/>
        <c:axId val="159752960"/>
        <c:axId val="159754496"/>
      </c:lineChart>
      <c:catAx>
        <c:axId val="159752960"/>
        <c:scaling>
          <c:orientation val="minMax"/>
        </c:scaling>
        <c:delete val="0"/>
        <c:axPos val="b"/>
        <c:numFmt formatCode="General" sourceLinked="1"/>
        <c:majorTickMark val="none"/>
        <c:minorTickMark val="none"/>
        <c:tickLblPos val="low"/>
        <c:txPr>
          <a:bodyPr rot="-3000000" vert="horz"/>
          <a:lstStyle/>
          <a:p>
            <a:pPr>
              <a:defRPr sz="1000" baseline="0"/>
            </a:pPr>
            <a:endParaRPr lang="he-IL"/>
          </a:p>
        </c:txPr>
        <c:crossAx val="159754496"/>
        <c:crosses val="autoZero"/>
        <c:auto val="1"/>
        <c:lblAlgn val="ctr"/>
        <c:lblOffset val="100"/>
        <c:tickMarkSkip val="10"/>
        <c:noMultiLvlLbl val="1"/>
      </c:catAx>
      <c:valAx>
        <c:axId val="159754496"/>
        <c:scaling>
          <c:orientation val="minMax"/>
        </c:scaling>
        <c:delete val="0"/>
        <c:axPos val="l"/>
        <c:majorGridlines>
          <c:spPr>
            <a:ln w="9525">
              <a:noFill/>
              <a:prstDash val="solid"/>
            </a:ln>
          </c:spPr>
        </c:majorGridlines>
        <c:numFmt formatCode="#,##0" sourceLinked="0"/>
        <c:majorTickMark val="none"/>
        <c:minorTickMark val="none"/>
        <c:tickLblPos val="low"/>
        <c:spPr>
          <a:ln>
            <a:noFill/>
          </a:ln>
        </c:spPr>
        <c:txPr>
          <a:bodyPr rot="0" vert="horz"/>
          <a:lstStyle/>
          <a:p>
            <a:pPr>
              <a:defRPr/>
            </a:pPr>
            <a:endParaRPr lang="he-IL"/>
          </a:p>
        </c:txPr>
        <c:crossAx val="159752960"/>
        <c:crosses val="autoZero"/>
        <c:crossBetween val="between"/>
        <c:majorUnit val="100000"/>
        <c:dispUnits>
          <c:builtInUnit val="thousands"/>
        </c:dispUnits>
      </c:valAx>
      <c:spPr>
        <a:solidFill>
          <a:schemeClr val="bg1">
            <a:lumMod val="95000"/>
          </a:schemeClr>
        </a:solidFill>
        <a:ln>
          <a:noFill/>
        </a:ln>
      </c:spPr>
    </c:plotArea>
    <c:legend>
      <c:legendPos val="l"/>
      <c:layout>
        <c:manualLayout>
          <c:xMode val="edge"/>
          <c:yMode val="edge"/>
          <c:x val="6.9826892328114162E-2"/>
          <c:y val="1.9431774395441585E-2"/>
          <c:w val="0.6918358756060069"/>
          <c:h val="0.4125773148148148"/>
        </c:manualLayout>
      </c:layout>
      <c:overlay val="0"/>
      <c:spPr>
        <a:ln>
          <a:noFill/>
        </a:ln>
      </c:spPr>
      <c:txPr>
        <a:bodyPr/>
        <a:lstStyle/>
        <a:p>
          <a:pPr>
            <a:defRPr sz="1100"/>
          </a:pPr>
          <a:endParaRPr lang="he-IL"/>
        </a:p>
      </c:txPr>
    </c:legend>
    <c:plotVisOnly val="0"/>
    <c:dispBlanksAs val="gap"/>
    <c:showDLblsOverMax val="0"/>
  </c:chart>
  <c:spPr>
    <a:solidFill>
      <a:schemeClr val="bg1">
        <a:lumMod val="95000"/>
      </a:schemeClr>
    </a:solidFill>
    <a:ln cap="rnd">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miter lim="800000"/>
    </a:ln>
  </c:spPr>
  <c:txPr>
    <a:bodyPr/>
    <a:lstStyle/>
    <a:p>
      <a:pPr>
        <a:defRPr sz="1100" b="0" i="0" u="none" strike="noStrike" baseline="0">
          <a:solidFill>
            <a:schemeClr val="tx1"/>
          </a:solidFill>
          <a:latin typeface="Assistant" panose="00000500000000000000" pitchFamily="2" charset="-79"/>
          <a:ea typeface="Arial"/>
          <a:cs typeface="Assistant" panose="00000500000000000000" pitchFamily="2" charset="-79"/>
        </a:defRPr>
      </a:pPr>
      <a:endParaRPr lang="he-I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62276306370794"/>
          <c:y val="4.3469023919179922E-2"/>
          <c:w val="0.8352673432476706"/>
          <c:h val="0.55422642286103441"/>
        </c:manualLayout>
      </c:layout>
      <c:barChart>
        <c:barDir val="col"/>
        <c:grouping val="stacked"/>
        <c:varyColors val="0"/>
        <c:ser>
          <c:idx val="0"/>
          <c:order val="0"/>
          <c:tx>
            <c:strRef>
              <c:f>'data 3.9'!$A$2</c:f>
              <c:strCache>
                <c:ptCount val="1"/>
                <c:pt idx="0">
                  <c:v>Net investments</c:v>
                </c:pt>
              </c:strCache>
            </c:strRef>
          </c:tx>
          <c:spPr>
            <a:solidFill>
              <a:srgbClr val="59BFCB"/>
            </a:solidFill>
            <a:ln>
              <a:solidFill>
                <a:srgbClr val="59BFCB"/>
              </a:solid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5793-41A9-A94B-861B7A33BC7E}"/>
                </c:ext>
              </c:extLst>
            </c:dLbl>
            <c:dLbl>
              <c:idx val="9"/>
              <c:layout>
                <c:manualLayout>
                  <c:x val="3.5958899261285288E-2"/>
                  <c:y val="0.1368524159839310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BB-4A7F-88F7-4BE1F79319B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3.9'!$B$1:$M$1</c15:sqref>
                  </c15:fullRef>
                </c:ext>
              </c:extLst>
              <c:f>'data 3.9'!$D$1:$M$1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3.9'!$B$2:$M$2</c15:sqref>
                  </c15:fullRef>
                </c:ext>
              </c:extLst>
              <c:f>'data 3.9'!$D$2:$M$2</c:f>
              <c:numCache>
                <c:formatCode>#,##0</c:formatCode>
                <c:ptCount val="10"/>
                <c:pt idx="0">
                  <c:v>26594.748</c:v>
                </c:pt>
                <c:pt idx="1">
                  <c:v>23658.662</c:v>
                </c:pt>
                <c:pt idx="2">
                  <c:v>27428.199000000001</c:v>
                </c:pt>
                <c:pt idx="3">
                  <c:v>28375.493999999999</c:v>
                </c:pt>
                <c:pt idx="4">
                  <c:v>19613.365000000002</c:v>
                </c:pt>
                <c:pt idx="5">
                  <c:v>26270.43</c:v>
                </c:pt>
                <c:pt idx="6">
                  <c:v>65192.438000000002</c:v>
                </c:pt>
                <c:pt idx="7">
                  <c:v>77578.557000000001</c:v>
                </c:pt>
                <c:pt idx="8">
                  <c:v>42542.199000000001</c:v>
                </c:pt>
                <c:pt idx="9">
                  <c:v>33648.849000000002</c:v>
                </c:pt>
              </c:numCache>
            </c:numRef>
          </c:val>
          <c:extLst>
            <c:ext xmlns:c16="http://schemas.microsoft.com/office/drawing/2014/chart" uri="{C3380CC4-5D6E-409C-BE32-E72D297353CC}">
              <c16:uniqueId val="{0000001D-5793-41A9-A94B-861B7A33BC7E}"/>
            </c:ext>
          </c:extLst>
        </c:ser>
        <c:ser>
          <c:idx val="1"/>
          <c:order val="1"/>
          <c:tx>
            <c:strRef>
              <c:f>'data 3.9'!$A$3</c:f>
              <c:strCache>
                <c:ptCount val="1"/>
                <c:pt idx="0">
                  <c:v>Price change</c:v>
                </c:pt>
              </c:strCache>
            </c:strRef>
          </c:tx>
          <c:spPr>
            <a:solidFill>
              <a:schemeClr val="bg1">
                <a:lumMod val="65000"/>
              </a:schemeClr>
            </a:solidFill>
            <a:ln>
              <a:solidFill>
                <a:schemeClr val="bg1">
                  <a:lumMod val="65000"/>
                </a:schemeClr>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C668-4E2D-994F-3CEDCA3E373F}"/>
                </c:ext>
              </c:extLst>
            </c:dLbl>
            <c:dLbl>
              <c:idx val="1"/>
              <c:delete val="1"/>
              <c:extLst>
                <c:ext xmlns:c15="http://schemas.microsoft.com/office/drawing/2012/chart" uri="{CE6537A1-D6FC-4f65-9D91-7224C49458BB}"/>
                <c:ext xmlns:c16="http://schemas.microsoft.com/office/drawing/2014/chart" uri="{C3380CC4-5D6E-409C-BE32-E72D297353CC}">
                  <c16:uniqueId val="{00000002-C668-4E2D-994F-3CEDCA3E373F}"/>
                </c:ext>
              </c:extLst>
            </c:dLbl>
            <c:dLbl>
              <c:idx val="2"/>
              <c:delete val="1"/>
              <c:extLst>
                <c:ext xmlns:c15="http://schemas.microsoft.com/office/drawing/2012/chart" uri="{CE6537A1-D6FC-4f65-9D91-7224C49458BB}"/>
                <c:ext xmlns:c16="http://schemas.microsoft.com/office/drawing/2014/chart" uri="{C3380CC4-5D6E-409C-BE32-E72D297353CC}">
                  <c16:uniqueId val="{00000003-C668-4E2D-994F-3CEDCA3E373F}"/>
                </c:ext>
              </c:extLst>
            </c:dLbl>
            <c:dLbl>
              <c:idx val="3"/>
              <c:delete val="1"/>
              <c:extLst>
                <c:ext xmlns:c15="http://schemas.microsoft.com/office/drawing/2012/chart" uri="{CE6537A1-D6FC-4f65-9D91-7224C49458BB}"/>
                <c:ext xmlns:c16="http://schemas.microsoft.com/office/drawing/2014/chart" uri="{C3380CC4-5D6E-409C-BE32-E72D297353CC}">
                  <c16:uniqueId val="{00000004-C668-4E2D-994F-3CEDCA3E373F}"/>
                </c:ext>
              </c:extLst>
            </c:dLbl>
            <c:dLbl>
              <c:idx val="4"/>
              <c:delete val="1"/>
              <c:extLst>
                <c:ext xmlns:c15="http://schemas.microsoft.com/office/drawing/2012/chart" uri="{CE6537A1-D6FC-4f65-9D91-7224C49458BB}"/>
                <c:ext xmlns:c16="http://schemas.microsoft.com/office/drawing/2014/chart" uri="{C3380CC4-5D6E-409C-BE32-E72D297353CC}">
                  <c16:uniqueId val="{00000005-C668-4E2D-994F-3CEDCA3E373F}"/>
                </c:ext>
              </c:extLst>
            </c:dLbl>
            <c:dLbl>
              <c:idx val="5"/>
              <c:delete val="1"/>
              <c:extLst>
                <c:ext xmlns:c15="http://schemas.microsoft.com/office/drawing/2012/chart" uri="{CE6537A1-D6FC-4f65-9D91-7224C49458BB}"/>
                <c:ext xmlns:c16="http://schemas.microsoft.com/office/drawing/2014/chart" uri="{C3380CC4-5D6E-409C-BE32-E72D297353CC}">
                  <c16:uniqueId val="{00000006-C668-4E2D-994F-3CEDCA3E373F}"/>
                </c:ext>
              </c:extLst>
            </c:dLbl>
            <c:dLbl>
              <c:idx val="6"/>
              <c:delete val="1"/>
              <c:extLst>
                <c:ext xmlns:c15="http://schemas.microsoft.com/office/drawing/2012/chart" uri="{CE6537A1-D6FC-4f65-9D91-7224C49458BB}"/>
                <c:ext xmlns:c16="http://schemas.microsoft.com/office/drawing/2014/chart" uri="{C3380CC4-5D6E-409C-BE32-E72D297353CC}">
                  <c16:uniqueId val="{00000007-C668-4E2D-994F-3CEDCA3E373F}"/>
                </c:ext>
              </c:extLst>
            </c:dLbl>
            <c:dLbl>
              <c:idx val="7"/>
              <c:delete val="1"/>
              <c:extLst>
                <c:ext xmlns:c15="http://schemas.microsoft.com/office/drawing/2012/chart" uri="{CE6537A1-D6FC-4f65-9D91-7224C49458BB}"/>
                <c:ext xmlns:c16="http://schemas.microsoft.com/office/drawing/2014/chart" uri="{C3380CC4-5D6E-409C-BE32-E72D297353CC}">
                  <c16:uniqueId val="{00000000-58BB-4A7F-88F7-4BE1F79319BA}"/>
                </c:ext>
              </c:extLst>
            </c:dLbl>
            <c:dLbl>
              <c:idx val="9"/>
              <c:layout>
                <c:manualLayout>
                  <c:x val="-1.0549844905750418E-2"/>
                  <c:y val="-0.1340860694300004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16-40E3-B12F-8F841C78F4ED}"/>
                </c:ext>
              </c:extLst>
            </c:dLbl>
            <c:spPr>
              <a:noFill/>
              <a:ln>
                <a:noFill/>
              </a:ln>
              <a:effectLst/>
            </c:spPr>
            <c:txPr>
              <a:bodyPr rot="0" spcFirstLastPara="1" vertOverflow="ellipsis" vert="horz" wrap="square" anchor="ctr" anchorCtr="1"/>
              <a:lstStyle/>
              <a:p>
                <a:pPr>
                  <a:defRPr sz="800" b="1"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3.9'!$B$1:$M$1</c15:sqref>
                  </c15:fullRef>
                </c:ext>
              </c:extLst>
              <c:f>'data 3.9'!$D$1:$M$1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3.9'!$B$3:$M$3</c15:sqref>
                  </c15:fullRef>
                </c:ext>
              </c:extLst>
              <c:f>'data 3.9'!$D$3:$M$3</c:f>
              <c:numCache>
                <c:formatCode>#,##0</c:formatCode>
                <c:ptCount val="10"/>
                <c:pt idx="0">
                  <c:v>2072.2930000000001</c:v>
                </c:pt>
                <c:pt idx="1">
                  <c:v>-862.35400000000004</c:v>
                </c:pt>
                <c:pt idx="2">
                  <c:v>5826.8249999999998</c:v>
                </c:pt>
                <c:pt idx="3">
                  <c:v>18978.13</c:v>
                </c:pt>
                <c:pt idx="4">
                  <c:v>-8992.9130000000005</c:v>
                </c:pt>
                <c:pt idx="5">
                  <c:v>31120.391</c:v>
                </c:pt>
                <c:pt idx="6">
                  <c:v>32807.021000000001</c:v>
                </c:pt>
                <c:pt idx="7">
                  <c:v>33250.461000000003</c:v>
                </c:pt>
                <c:pt idx="8">
                  <c:v>-75784.012000000002</c:v>
                </c:pt>
                <c:pt idx="9">
                  <c:v>32438.668000000001</c:v>
                </c:pt>
              </c:numCache>
            </c:numRef>
          </c:val>
          <c:extLst>
            <c:ext xmlns:c15="http://schemas.microsoft.com/office/drawing/2012/chart" uri="{02D57815-91ED-43cb-92C2-25804820EDAC}">
              <c15:categoryFilterExceptions>
                <c15:categoryFilterException>
                  <c15:sqref>'data 3.9'!$C$3</c15:sqref>
                  <c15:dLbl>
                    <c:idx val="-1"/>
                    <c:delete val="1"/>
                    <c:extLst>
                      <c:ext uri="{CE6537A1-D6FC-4f65-9D91-7224C49458BB}"/>
                      <c:ext xmlns:c16="http://schemas.microsoft.com/office/drawing/2014/chart" uri="{C3380CC4-5D6E-409C-BE32-E72D297353CC}">
                        <c16:uniqueId val="{00000000-F521-46AC-B997-1ECAF9FE9439}"/>
                      </c:ext>
                    </c:extLst>
                  </c15:dLbl>
                </c15:categoryFilterException>
              </c15:categoryFilterExceptions>
            </c:ext>
            <c:ext xmlns:c16="http://schemas.microsoft.com/office/drawing/2014/chart" uri="{C3380CC4-5D6E-409C-BE32-E72D297353CC}">
              <c16:uniqueId val="{0000001E-5793-41A9-A94B-861B7A33BC7E}"/>
            </c:ext>
          </c:extLst>
        </c:ser>
        <c:ser>
          <c:idx val="2"/>
          <c:order val="2"/>
          <c:tx>
            <c:strRef>
              <c:f>'data 3.9'!$A$4</c:f>
              <c:strCache>
                <c:ptCount val="1"/>
                <c:pt idx="0">
                  <c:v>Exchange rate differentials</c:v>
                </c:pt>
              </c:strCache>
            </c:strRef>
          </c:tx>
          <c:spPr>
            <a:solidFill>
              <a:srgbClr val="AEDCE0"/>
            </a:solidFill>
            <a:ln>
              <a:solidFill>
                <a:srgbClr val="AEDCE0"/>
              </a:solidFill>
            </a:ln>
            <a:effectLst/>
          </c:spPr>
          <c:invertIfNegative val="0"/>
          <c:cat>
            <c:strRef>
              <c:extLst>
                <c:ext xmlns:c15="http://schemas.microsoft.com/office/drawing/2012/chart" uri="{02D57815-91ED-43cb-92C2-25804820EDAC}">
                  <c15:fullRef>
                    <c15:sqref>'data 3.9'!$B$1:$M$1</c15:sqref>
                  </c15:fullRef>
                </c:ext>
              </c:extLst>
              <c:f>'data 3.9'!$D$1:$M$1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3.9'!$B$4:$M$4</c15:sqref>
                  </c15:fullRef>
                </c:ext>
              </c:extLst>
              <c:f>'data 3.9'!$D$4:$M$4</c:f>
              <c:numCache>
                <c:formatCode>#,##0</c:formatCode>
                <c:ptCount val="10"/>
                <c:pt idx="0">
                  <c:v>-7481.04</c:v>
                </c:pt>
                <c:pt idx="1">
                  <c:v>-5824.6210000000001</c:v>
                </c:pt>
                <c:pt idx="2">
                  <c:v>-2542.125</c:v>
                </c:pt>
                <c:pt idx="3">
                  <c:v>9273.0069999999996</c:v>
                </c:pt>
                <c:pt idx="4">
                  <c:v>-3856.6</c:v>
                </c:pt>
                <c:pt idx="5">
                  <c:v>1487.9970000000001</c:v>
                </c:pt>
                <c:pt idx="6">
                  <c:v>10642.536</c:v>
                </c:pt>
                <c:pt idx="7">
                  <c:v>-6536.1970000000001</c:v>
                </c:pt>
                <c:pt idx="8">
                  <c:v>-13187.806</c:v>
                </c:pt>
                <c:pt idx="9">
                  <c:v>2545.6819999999998</c:v>
                </c:pt>
              </c:numCache>
            </c:numRef>
          </c:val>
          <c:extLst>
            <c:ext xmlns:c16="http://schemas.microsoft.com/office/drawing/2014/chart" uri="{C3380CC4-5D6E-409C-BE32-E72D297353CC}">
              <c16:uniqueId val="{0000001F-5793-41A9-A94B-861B7A33BC7E}"/>
            </c:ext>
          </c:extLst>
        </c:ser>
        <c:ser>
          <c:idx val="3"/>
          <c:order val="3"/>
          <c:tx>
            <c:strRef>
              <c:f>'data 3.9'!$A$5</c:f>
              <c:strCache>
                <c:ptCount val="1"/>
                <c:pt idx="0">
                  <c:v>Other adjusetments</c:v>
                </c:pt>
              </c:strCache>
            </c:strRef>
          </c:tx>
          <c:spPr>
            <a:solidFill>
              <a:srgbClr val="177990"/>
            </a:solidFill>
            <a:ln>
              <a:solidFill>
                <a:srgbClr val="006666"/>
              </a:solidFill>
            </a:ln>
            <a:effectLst/>
          </c:spPr>
          <c:invertIfNegative val="0"/>
          <c:cat>
            <c:strRef>
              <c:extLst>
                <c:ext xmlns:c15="http://schemas.microsoft.com/office/drawing/2012/chart" uri="{02D57815-91ED-43cb-92C2-25804820EDAC}">
                  <c15:fullRef>
                    <c15:sqref>'data 3.9'!$B$1:$M$1</c15:sqref>
                  </c15:fullRef>
                </c:ext>
              </c:extLst>
              <c:f>'data 3.9'!$D$1:$M$1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3.9'!$B$5:$M$5</c15:sqref>
                  </c15:fullRef>
                </c:ext>
              </c:extLst>
              <c:f>'data 3.9'!$D$5:$M$5</c:f>
              <c:numCache>
                <c:formatCode>#,##0</c:formatCode>
                <c:ptCount val="10"/>
                <c:pt idx="0">
                  <c:v>-311.35200000002442</c:v>
                </c:pt>
                <c:pt idx="1">
                  <c:v>-3710.7680000000073</c:v>
                </c:pt>
                <c:pt idx="2">
                  <c:v>-3367.127000000004</c:v>
                </c:pt>
                <c:pt idx="3">
                  <c:v>1528.3270000000448</c:v>
                </c:pt>
                <c:pt idx="4">
                  <c:v>-1845.9060000000063</c:v>
                </c:pt>
                <c:pt idx="5">
                  <c:v>-6467.3940000000039</c:v>
                </c:pt>
                <c:pt idx="6">
                  <c:v>-4385.9860000000335</c:v>
                </c:pt>
                <c:pt idx="7">
                  <c:v>-4960.2949999999255</c:v>
                </c:pt>
                <c:pt idx="8">
                  <c:v>-18234.934000000074</c:v>
                </c:pt>
                <c:pt idx="9">
                  <c:v>4000.1339999999764</c:v>
                </c:pt>
              </c:numCache>
            </c:numRef>
          </c:val>
          <c:extLst>
            <c:ext xmlns:c16="http://schemas.microsoft.com/office/drawing/2014/chart" uri="{C3380CC4-5D6E-409C-BE32-E72D297353CC}">
              <c16:uniqueId val="{00000020-5793-41A9-A94B-861B7A33BC7E}"/>
            </c:ext>
          </c:extLst>
        </c:ser>
        <c:dLbls>
          <c:showLegendKey val="0"/>
          <c:showVal val="0"/>
          <c:showCatName val="0"/>
          <c:showSerName val="0"/>
          <c:showPercent val="0"/>
          <c:showBubbleSize val="0"/>
        </c:dLbls>
        <c:gapWidth val="150"/>
        <c:overlap val="100"/>
        <c:axId val="660314408"/>
        <c:axId val="660312768"/>
      </c:barChart>
      <c:catAx>
        <c:axId val="6603144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3480000" spcFirstLastPara="1" vertOverflow="ellipsis"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100"/>
        <c:noMultiLvlLbl val="0"/>
      </c:catAx>
      <c:valAx>
        <c:axId val="660312768"/>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majorUnit val="50000"/>
        <c:minorUnit val="5000"/>
        <c:dispUnits>
          <c:builtInUnit val="thousands"/>
        </c:dispUnits>
      </c:valAx>
      <c:spPr>
        <a:noFill/>
        <a:ln>
          <a:noFill/>
        </a:ln>
        <a:effectLst/>
      </c:spPr>
    </c:plotArea>
    <c:legend>
      <c:legendPos val="b"/>
      <c:layout>
        <c:manualLayout>
          <c:xMode val="edge"/>
          <c:yMode val="edge"/>
          <c:x val="3.868428810030991E-2"/>
          <c:y val="0.84098747090575932"/>
          <c:w val="0.87420548795036979"/>
          <c:h val="0.1465151290051007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39166666666665E-2"/>
          <c:y val="0.26095492033374779"/>
          <c:w val="0.89191750000000003"/>
          <c:h val="0.5461881750415517"/>
        </c:manualLayout>
      </c:layout>
      <c:barChart>
        <c:barDir val="col"/>
        <c:grouping val="stacked"/>
        <c:varyColors val="0"/>
        <c:ser>
          <c:idx val="2"/>
          <c:order val="0"/>
          <c:tx>
            <c:strRef>
              <c:f>'data 3.10'!$A$2</c:f>
              <c:strCache>
                <c:ptCount val="1"/>
                <c:pt idx="0">
                  <c:v>Financial investments in tradable securities</c:v>
                </c:pt>
              </c:strCache>
            </c:strRef>
          </c:tx>
          <c:spPr>
            <a:solidFill>
              <a:srgbClr val="177990"/>
            </a:solidFill>
            <a:ln>
              <a:solidFill>
                <a:srgbClr val="177990"/>
              </a:solid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6E-4764-8975-F701CD0DC585}"/>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FD-483B-AFDB-3F69D934345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3.10'!$B$1:$L$1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'data 3.10'!$B$2:$L$2</c:f>
              <c:numCache>
                <c:formatCode>#,##0</c:formatCode>
                <c:ptCount val="11"/>
                <c:pt idx="0">
                  <c:v>95519.668000000005</c:v>
                </c:pt>
                <c:pt idx="1">
                  <c:v>106173.258</c:v>
                </c:pt>
                <c:pt idx="2">
                  <c:v>114080.897</c:v>
                </c:pt>
                <c:pt idx="3">
                  <c:v>119148.01</c:v>
                </c:pt>
                <c:pt idx="4">
                  <c:v>142990.21</c:v>
                </c:pt>
                <c:pt idx="5">
                  <c:v>141704.212</c:v>
                </c:pt>
                <c:pt idx="6">
                  <c:v>171245.432</c:v>
                </c:pt>
                <c:pt idx="7">
                  <c:v>217815.69899999999</c:v>
                </c:pt>
                <c:pt idx="8">
                  <c:v>254010.73300000001</c:v>
                </c:pt>
                <c:pt idx="9">
                  <c:v>202724.59700000001</c:v>
                </c:pt>
                <c:pt idx="10">
                  <c:v>238550.04500000001</c:v>
                </c:pt>
              </c:numCache>
            </c:numRef>
          </c:val>
          <c:extLst>
            <c:ext xmlns:c16="http://schemas.microsoft.com/office/drawing/2014/chart" uri="{C3380CC4-5D6E-409C-BE32-E72D297353CC}">
              <c16:uniqueId val="{00000009-7E45-4FDD-A35A-D4E2812D2962}"/>
            </c:ext>
          </c:extLst>
        </c:ser>
        <c:ser>
          <c:idx val="3"/>
          <c:order val="1"/>
          <c:tx>
            <c:strRef>
              <c:f>'data 3.10'!$A$3</c:f>
              <c:strCache>
                <c:ptCount val="1"/>
                <c:pt idx="0">
                  <c:v>Equities</c:v>
                </c:pt>
              </c:strCache>
            </c:strRef>
          </c:tx>
          <c:spPr>
            <a:solidFill>
              <a:srgbClr val="59BFCB"/>
            </a:solidFill>
            <a:ln>
              <a:solidFill>
                <a:srgbClr val="59BFCB"/>
              </a:solidFill>
            </a:ln>
            <a:effectLst/>
          </c:spPr>
          <c:invertIfNegative val="0"/>
          <c:dLbls>
            <c:dLbl>
              <c:idx val="9"/>
              <c:layout>
                <c:manualLayout>
                  <c:x val="0"/>
                  <c:y val="-5.88301781211030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6E-4764-8975-F701CD0DC585}"/>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FD-483B-AFDB-3F69D934345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3.10'!$B$1:$L$1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'data 3.10'!$B$3:$L$3</c:f>
              <c:numCache>
                <c:formatCode>#,##0</c:formatCode>
                <c:ptCount val="11"/>
                <c:pt idx="0">
                  <c:v>56166.195</c:v>
                </c:pt>
                <c:pt idx="1">
                  <c:v>60415.364000000001</c:v>
                </c:pt>
                <c:pt idx="2">
                  <c:v>60600.101000000002</c:v>
                </c:pt>
                <c:pt idx="3">
                  <c:v>61779.330999999998</c:v>
                </c:pt>
                <c:pt idx="4">
                  <c:v>78224.236000000004</c:v>
                </c:pt>
                <c:pt idx="5">
                  <c:v>77649.356</c:v>
                </c:pt>
                <c:pt idx="6">
                  <c:v>99678.210999999996</c:v>
                </c:pt>
                <c:pt idx="7">
                  <c:v>139927.948</c:v>
                </c:pt>
                <c:pt idx="8">
                  <c:v>174341.685</c:v>
                </c:pt>
                <c:pt idx="9">
                  <c:v>124566.14</c:v>
                </c:pt>
                <c:pt idx="10">
                  <c:v>142754.88</c:v>
                </c:pt>
              </c:numCache>
            </c:numRef>
          </c:val>
          <c:extLst>
            <c:ext xmlns:c16="http://schemas.microsoft.com/office/drawing/2014/chart" uri="{C3380CC4-5D6E-409C-BE32-E72D297353CC}">
              <c16:uniqueId val="{00000013-7E45-4FDD-A35A-D4E2812D2962}"/>
            </c:ext>
          </c:extLst>
        </c:ser>
        <c:ser>
          <c:idx val="0"/>
          <c:order val="2"/>
          <c:tx>
            <c:strRef>
              <c:f>'data 3.10'!$A$4</c:f>
              <c:strCache>
                <c:ptCount val="1"/>
                <c:pt idx="0">
                  <c:v>Tradable bonds</c:v>
                </c:pt>
              </c:strCache>
            </c:strRef>
          </c:tx>
          <c:spPr>
            <a:solidFill>
              <a:srgbClr val="AEDCE0"/>
            </a:solidFill>
            <a:ln>
              <a:solidFill>
                <a:srgbClr val="AEDCE0"/>
              </a:solidFill>
            </a:ln>
            <a:effectLst/>
          </c:spPr>
          <c:invertIfNegative val="0"/>
          <c:dLbls>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FD-483B-AFDB-3F69D9343455}"/>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FD-483B-AFDB-3F69D934345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3.10'!$B$1:$L$1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'data 3.10'!$B$4:$L$4</c:f>
              <c:numCache>
                <c:formatCode>#,##0</c:formatCode>
                <c:ptCount val="11"/>
                <c:pt idx="0">
                  <c:v>39353.472999999998</c:v>
                </c:pt>
                <c:pt idx="1">
                  <c:v>45757.894</c:v>
                </c:pt>
                <c:pt idx="2">
                  <c:v>53480.796000000002</c:v>
                </c:pt>
                <c:pt idx="3">
                  <c:v>57368.678999999996</c:v>
                </c:pt>
                <c:pt idx="4">
                  <c:v>64765.974000000002</c:v>
                </c:pt>
                <c:pt idx="5">
                  <c:v>64054.856</c:v>
                </c:pt>
                <c:pt idx="6">
                  <c:v>71567.221000000005</c:v>
                </c:pt>
                <c:pt idx="7">
                  <c:v>77887.751000000004</c:v>
                </c:pt>
                <c:pt idx="8">
                  <c:v>79669.047999999995</c:v>
                </c:pt>
                <c:pt idx="9">
                  <c:v>78158.456999999995</c:v>
                </c:pt>
                <c:pt idx="10">
                  <c:v>95795.164999999994</c:v>
                </c:pt>
              </c:numCache>
            </c:numRef>
          </c:val>
          <c:extLst>
            <c:ext xmlns:c16="http://schemas.microsoft.com/office/drawing/2014/chart" uri="{C3380CC4-5D6E-409C-BE32-E72D297353CC}">
              <c16:uniqueId val="{00000000-95FD-483B-AFDB-3F69D9343455}"/>
            </c:ext>
          </c:extLst>
        </c:ser>
        <c:dLbls>
          <c:showLegendKey val="0"/>
          <c:showVal val="0"/>
          <c:showCatName val="0"/>
          <c:showSerName val="0"/>
          <c:showPercent val="0"/>
          <c:showBubbleSize val="0"/>
        </c:dLbls>
        <c:gapWidth val="150"/>
        <c:overlap val="100"/>
        <c:axId val="660314408"/>
        <c:axId val="660312768"/>
        <c:extLst>
          <c:ext xmlns:c15="http://schemas.microsoft.com/office/drawing/2012/chart" uri="{02D57815-91ED-43cb-92C2-25804820EDAC}">
            <c15:filteredBarSeries>
              <c15:ser>
                <c:idx val="1"/>
                <c:order val="3"/>
                <c:tx>
                  <c:strRef>
                    <c:extLst>
                      <c:ext uri="{02D57815-91ED-43cb-92C2-25804820EDAC}">
                        <c15:formulaRef>
                          <c15:sqref>'data 3.10'!$A$5</c15:sqref>
                        </c15:formulaRef>
                      </c:ext>
                    </c:extLst>
                    <c:strCache>
                      <c:ptCount val="1"/>
                    </c:strCache>
                  </c:strRef>
                </c:tx>
                <c:spPr>
                  <a:solidFill>
                    <a:schemeClr val="tx2">
                      <a:lumMod val="40000"/>
                      <a:lumOff val="60000"/>
                    </a:schemeClr>
                  </a:solidFill>
                  <a:ln>
                    <a:solidFill>
                      <a:schemeClr val="tx2">
                        <a:lumMod val="40000"/>
                        <a:lumOff val="60000"/>
                      </a:schemeClr>
                    </a:solidFill>
                  </a:ln>
                  <a:effectLst/>
                </c:spPr>
                <c:invertIfNegative val="0"/>
                <c:dLbls>
                  <c:dLbl>
                    <c:idx val="9"/>
                    <c:showLegendKey val="0"/>
                    <c:showVal val="1"/>
                    <c:showCatName val="0"/>
                    <c:showSerName val="0"/>
                    <c:showPercent val="0"/>
                    <c:showBubbleSize val="0"/>
                    <c:extLst>
                      <c:ext uri="{CE6537A1-D6FC-4f65-9D91-7224C49458BB}"/>
                      <c:ext xmlns:c16="http://schemas.microsoft.com/office/drawing/2014/chart" uri="{C3380CC4-5D6E-409C-BE32-E72D297353CC}">
                        <c16:uniqueId val="{00000007-95FD-483B-AFDB-3F69D9343455}"/>
                      </c:ext>
                    </c:extLst>
                  </c:dLbl>
                  <c:dLbl>
                    <c:idx val="10"/>
                    <c:showLegendKey val="0"/>
                    <c:showVal val="1"/>
                    <c:showCatName val="0"/>
                    <c:showSerName val="0"/>
                    <c:showPercent val="0"/>
                    <c:showBubbleSize val="0"/>
                    <c:extLst>
                      <c:ext uri="{CE6537A1-D6FC-4f65-9D91-7224C49458BB}"/>
                      <c:ext xmlns:c16="http://schemas.microsoft.com/office/drawing/2014/chart" uri="{C3380CC4-5D6E-409C-BE32-E72D297353CC}">
                        <c16:uniqueId val="{00000006-95FD-483B-AFDB-3F69D9343455}"/>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'data 3.10'!$B$1:$L$1</c15:sqref>
                        </c15:formulaRef>
                      </c:ext>
                    </c:extLst>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extLst>
                      <c:ext uri="{02D57815-91ED-43cb-92C2-25804820EDAC}">
                        <c15:formulaRef>
                          <c15:sqref>'data 3.10'!$B$5:$L$5</c15:sqref>
                        </c15:formulaRef>
                      </c:ext>
                    </c:extLst>
                    <c:numCache>
                      <c:formatCode>General</c:formatCode>
                      <c:ptCount val="11"/>
                    </c:numCache>
                  </c:numRef>
                </c:val>
                <c:extLst>
                  <c:ext xmlns:c16="http://schemas.microsoft.com/office/drawing/2014/chart" uri="{C3380CC4-5D6E-409C-BE32-E72D297353CC}">
                    <c16:uniqueId val="{00000001-95FD-483B-AFDB-3F69D9343455}"/>
                  </c:ext>
                </c:extLst>
              </c15:ser>
            </c15:filteredBarSeries>
          </c:ext>
        </c:extLst>
      </c:barChart>
      <c:catAx>
        <c:axId val="660314408"/>
        <c:scaling>
          <c:orientation val="minMax"/>
        </c:scaling>
        <c:delete val="0"/>
        <c:axPos val="b"/>
        <c:numFmt formatCode="General" sourceLinked="1"/>
        <c:majorTickMark val="none"/>
        <c:minorTickMark val="none"/>
        <c:tickLblPos val="low"/>
        <c:spPr>
          <a:noFill/>
          <a:ln w="9525" cap="flat" cmpd="sng" algn="ctr">
            <a:noFill/>
            <a:round/>
          </a:ln>
          <a:effectLst/>
        </c:spPr>
        <c:txPr>
          <a:bodyPr rot="-258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100"/>
        <c:noMultiLvlLbl val="0"/>
      </c:catAx>
      <c:valAx>
        <c:axId val="660312768"/>
        <c:scaling>
          <c:orientation val="minMax"/>
          <c:min val="-50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dispUnits>
          <c:builtInUnit val="thousands"/>
        </c:dispUnits>
      </c:valAx>
      <c:spPr>
        <a:noFill/>
        <a:ln>
          <a:noFill/>
        </a:ln>
        <a:effectLst/>
      </c:spPr>
    </c:plotArea>
    <c:legend>
      <c:legendPos val="b"/>
      <c:layout>
        <c:manualLayout>
          <c:xMode val="edge"/>
          <c:yMode val="edge"/>
          <c:x val="3.2355584379487649E-2"/>
          <c:y val="2.5357659689191368E-2"/>
          <c:w val="0.64793903738361047"/>
          <c:h val="0.3806034586585977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solidFill>
        <a:schemeClr val="tx2">
          <a:lumMod val="40000"/>
          <a:lumOff val="60000"/>
        </a:schemeClr>
      </a:solid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39166666666665E-2"/>
          <c:y val="8.1949999999999995E-2"/>
          <c:w val="0.89191750000000003"/>
          <c:h val="0.74032790421745232"/>
        </c:manualLayout>
      </c:layout>
      <c:lineChart>
        <c:grouping val="standard"/>
        <c:varyColors val="0"/>
        <c:ser>
          <c:idx val="3"/>
          <c:order val="0"/>
          <c:tx>
            <c:strRef>
              <c:f>'data 3.10'!$A$3</c:f>
              <c:strCache>
                <c:ptCount val="1"/>
                <c:pt idx="0">
                  <c:v>Equities</c:v>
                </c:pt>
              </c:strCache>
            </c:strRef>
          </c:tx>
          <c:spPr>
            <a:ln w="28575" cap="rnd">
              <a:solidFill>
                <a:srgbClr val="8BCED6"/>
              </a:solidFill>
              <a:round/>
            </a:ln>
            <a:effectLst/>
          </c:spPr>
          <c:marker>
            <c:symbol val="none"/>
          </c:marker>
          <c:dLbls>
            <c:dLbl>
              <c:idx val="9"/>
              <c:layout>
                <c:manualLayout>
                  <c:x val="-5.098747703092911E-2"/>
                  <c:y val="3.52981068726618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7D-4B3D-B253-53CE5F878705}"/>
                </c:ext>
              </c:extLst>
            </c:dLbl>
            <c:dLbl>
              <c:idx val="10"/>
              <c:layout>
                <c:manualLayout>
                  <c:x val="-7.8442272355275545E-3"/>
                  <c:y val="-4.7064142496882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3C-4D49-B2C7-7EA9B101135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3.10'!$B$1:$L$1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'data 3.10'!$B$3:$L$3</c:f>
              <c:numCache>
                <c:formatCode>#,##0</c:formatCode>
                <c:ptCount val="11"/>
                <c:pt idx="0">
                  <c:v>56166.195</c:v>
                </c:pt>
                <c:pt idx="1">
                  <c:v>60415.364000000001</c:v>
                </c:pt>
                <c:pt idx="2">
                  <c:v>60600.101000000002</c:v>
                </c:pt>
                <c:pt idx="3">
                  <c:v>61779.330999999998</c:v>
                </c:pt>
                <c:pt idx="4">
                  <c:v>78224.236000000004</c:v>
                </c:pt>
                <c:pt idx="5">
                  <c:v>77649.356</c:v>
                </c:pt>
                <c:pt idx="6">
                  <c:v>99678.210999999996</c:v>
                </c:pt>
                <c:pt idx="7">
                  <c:v>139927.948</c:v>
                </c:pt>
                <c:pt idx="8">
                  <c:v>174341.685</c:v>
                </c:pt>
                <c:pt idx="9">
                  <c:v>124566.14</c:v>
                </c:pt>
                <c:pt idx="10">
                  <c:v>142754.88</c:v>
                </c:pt>
              </c:numCache>
            </c:numRef>
          </c:val>
          <c:smooth val="0"/>
          <c:extLst>
            <c:ext xmlns:c16="http://schemas.microsoft.com/office/drawing/2014/chart" uri="{C3380CC4-5D6E-409C-BE32-E72D297353CC}">
              <c16:uniqueId val="{00000005-087D-4B3D-B253-53CE5F878705}"/>
            </c:ext>
          </c:extLst>
        </c:ser>
        <c:ser>
          <c:idx val="0"/>
          <c:order val="1"/>
          <c:tx>
            <c:strRef>
              <c:f>'data 3.10'!$A$4</c:f>
              <c:strCache>
                <c:ptCount val="1"/>
                <c:pt idx="0">
                  <c:v>Tradable bonds</c:v>
                </c:pt>
              </c:strCache>
            </c:strRef>
          </c:tx>
          <c:spPr>
            <a:ln w="28575" cap="rnd">
              <a:solidFill>
                <a:srgbClr val="177990"/>
              </a:solidFill>
              <a:round/>
            </a:ln>
            <a:effectLst/>
          </c:spPr>
          <c:marker>
            <c:symbol val="none"/>
          </c:marker>
          <c:dLbls>
            <c:dLbl>
              <c:idx val="9"/>
              <c:layout>
                <c:manualLayout>
                  <c:x val="-5.8831704266456807E-2"/>
                  <c:y val="4.11811246847722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3C-4D49-B2C7-7EA9B1011352}"/>
                </c:ext>
              </c:extLst>
            </c:dLbl>
            <c:dLbl>
              <c:idx val="10"/>
              <c:layout>
                <c:manualLayout>
                  <c:x val="-2.3532681706582667E-2"/>
                  <c:y val="7.05962137453237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3C-4D49-B2C7-7EA9B101135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3.10'!$B$1:$L$1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'data 3.10'!$B$4:$L$4</c:f>
              <c:numCache>
                <c:formatCode>#,##0</c:formatCode>
                <c:ptCount val="11"/>
                <c:pt idx="0">
                  <c:v>39353.472999999998</c:v>
                </c:pt>
                <c:pt idx="1">
                  <c:v>45757.894</c:v>
                </c:pt>
                <c:pt idx="2">
                  <c:v>53480.796000000002</c:v>
                </c:pt>
                <c:pt idx="3">
                  <c:v>57368.678999999996</c:v>
                </c:pt>
                <c:pt idx="4">
                  <c:v>64765.974000000002</c:v>
                </c:pt>
                <c:pt idx="5">
                  <c:v>64054.856</c:v>
                </c:pt>
                <c:pt idx="6">
                  <c:v>71567.221000000005</c:v>
                </c:pt>
                <c:pt idx="7">
                  <c:v>77887.751000000004</c:v>
                </c:pt>
                <c:pt idx="8">
                  <c:v>79669.047999999995</c:v>
                </c:pt>
                <c:pt idx="9">
                  <c:v>78158.456999999995</c:v>
                </c:pt>
                <c:pt idx="10">
                  <c:v>95795.164999999994</c:v>
                </c:pt>
              </c:numCache>
            </c:numRef>
          </c:val>
          <c:smooth val="0"/>
          <c:extLst>
            <c:ext xmlns:c16="http://schemas.microsoft.com/office/drawing/2014/chart" uri="{C3380CC4-5D6E-409C-BE32-E72D297353CC}">
              <c16:uniqueId val="{00000006-087D-4B3D-B253-53CE5F878705}"/>
            </c:ext>
          </c:extLst>
        </c:ser>
        <c:dLbls>
          <c:showLegendKey val="0"/>
          <c:showVal val="0"/>
          <c:showCatName val="0"/>
          <c:showSerName val="0"/>
          <c:showPercent val="0"/>
          <c:showBubbleSize val="0"/>
        </c:dLbls>
        <c:smooth val="0"/>
        <c:axId val="660314408"/>
        <c:axId val="660312768"/>
        <c:extLst/>
      </c:lineChart>
      <c:catAx>
        <c:axId val="660314408"/>
        <c:scaling>
          <c:orientation val="minMax"/>
        </c:scaling>
        <c:delete val="0"/>
        <c:axPos val="b"/>
        <c:numFmt formatCode="General" sourceLinked="1"/>
        <c:majorTickMark val="none"/>
        <c:minorTickMark val="none"/>
        <c:tickLblPos val="nextTo"/>
        <c:spPr>
          <a:noFill/>
          <a:ln w="9525" cap="flat" cmpd="sng" algn="ctr">
            <a:noFill/>
            <a:round/>
          </a:ln>
          <a:effectLst/>
        </c:spPr>
        <c:txPr>
          <a:bodyPr rot="-258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100"/>
        <c:noMultiLvlLbl val="0"/>
      </c:catAx>
      <c:valAx>
        <c:axId val="660312768"/>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majorUnit val="40000"/>
        <c:dispUnits>
          <c:builtInUnit val="thousands"/>
        </c:dispUnits>
      </c:valAx>
      <c:spPr>
        <a:noFill/>
        <a:ln>
          <a:noFill/>
        </a:ln>
        <a:effectLst/>
      </c:spPr>
    </c:plotArea>
    <c:legend>
      <c:legendPos val="b"/>
      <c:layout>
        <c:manualLayout>
          <c:xMode val="edge"/>
          <c:yMode val="edge"/>
          <c:x val="0.19203309456992299"/>
          <c:y val="4.903179806446565E-2"/>
          <c:w val="0.62015657571686666"/>
          <c:h val="0.11529325222489249"/>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equities</a:t>
            </a:r>
          </a:p>
        </c:rich>
      </c:tx>
      <c:layout>
        <c:manualLayout>
          <c:xMode val="edge"/>
          <c:yMode val="edge"/>
          <c:x val="0.44295567341935216"/>
          <c:y val="0.21830495120815399"/>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he-IL"/>
        </a:p>
      </c:txPr>
    </c:title>
    <c:autoTitleDeleted val="0"/>
    <c:plotArea>
      <c:layout>
        <c:manualLayout>
          <c:layoutTarget val="inner"/>
          <c:xMode val="edge"/>
          <c:yMode val="edge"/>
          <c:x val="0.10406451994956267"/>
          <c:y val="0.21059215294235534"/>
          <c:w val="0.87153304659644215"/>
          <c:h val="0.57820608721386813"/>
        </c:manualLayout>
      </c:layout>
      <c:barChart>
        <c:barDir val="col"/>
        <c:grouping val="stacked"/>
        <c:varyColors val="0"/>
        <c:ser>
          <c:idx val="0"/>
          <c:order val="0"/>
          <c:tx>
            <c:strRef>
              <c:f>'data 3.11'!$A$2</c:f>
              <c:strCache>
                <c:ptCount val="1"/>
                <c:pt idx="0">
                  <c:v>Business sector</c:v>
                </c:pt>
              </c:strCache>
            </c:strRef>
          </c:tx>
          <c:spPr>
            <a:solidFill>
              <a:srgbClr val="59BFCB"/>
            </a:solidFill>
            <a:ln>
              <a:noFill/>
            </a:ln>
            <a:effectLst/>
          </c:spPr>
          <c:invertIfNegative val="0"/>
          <c:cat>
            <c:strRef>
              <c:f>'data 3.11'!$C$1:$L$1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3.11'!$C$2:$L$2</c:f>
              <c:numCache>
                <c:formatCode>#,##0</c:formatCode>
                <c:ptCount val="10"/>
                <c:pt idx="0">
                  <c:v>260.995</c:v>
                </c:pt>
                <c:pt idx="1">
                  <c:v>-342.91500000000002</c:v>
                </c:pt>
                <c:pt idx="2">
                  <c:v>87.816000000000003</c:v>
                </c:pt>
                <c:pt idx="3">
                  <c:v>372.54399999999998</c:v>
                </c:pt>
                <c:pt idx="4">
                  <c:v>-706.31899999999996</c:v>
                </c:pt>
                <c:pt idx="5">
                  <c:v>-60.799000000000007</c:v>
                </c:pt>
                <c:pt idx="6">
                  <c:v>1203.751</c:v>
                </c:pt>
                <c:pt idx="7">
                  <c:v>2255.69</c:v>
                </c:pt>
                <c:pt idx="8">
                  <c:v>52.652000000000001</c:v>
                </c:pt>
                <c:pt idx="9">
                  <c:v>-1166.8129999999999</c:v>
                </c:pt>
              </c:numCache>
            </c:numRef>
          </c:val>
          <c:extLst>
            <c:ext xmlns:c16="http://schemas.microsoft.com/office/drawing/2014/chart" uri="{C3380CC4-5D6E-409C-BE32-E72D297353CC}">
              <c16:uniqueId val="{00000000-276B-43E7-A76D-7EC00B97DAA9}"/>
            </c:ext>
          </c:extLst>
        </c:ser>
        <c:ser>
          <c:idx val="1"/>
          <c:order val="1"/>
          <c:tx>
            <c:strRef>
              <c:f>'data 3.11'!$A$3</c:f>
              <c:strCache>
                <c:ptCount val="1"/>
                <c:pt idx="0">
                  <c:v>Institutional investors</c:v>
                </c:pt>
              </c:strCache>
            </c:strRef>
          </c:tx>
          <c:spPr>
            <a:solidFill>
              <a:srgbClr val="177990"/>
            </a:solidFill>
            <a:ln>
              <a:noFill/>
            </a:ln>
            <a:effectLst/>
          </c:spPr>
          <c:invertIfNegative val="0"/>
          <c:cat>
            <c:strRef>
              <c:f>'data 3.11'!$C$1:$L$1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3.11'!$C$3:$L$3</c:f>
              <c:numCache>
                <c:formatCode>#,##0</c:formatCode>
                <c:ptCount val="10"/>
                <c:pt idx="0">
                  <c:v>520.197</c:v>
                </c:pt>
                <c:pt idx="1">
                  <c:v>132.744</c:v>
                </c:pt>
                <c:pt idx="2">
                  <c:v>-256.62900000000002</c:v>
                </c:pt>
                <c:pt idx="3">
                  <c:v>719.65800000000002</c:v>
                </c:pt>
                <c:pt idx="4">
                  <c:v>6214.7359999999999</c:v>
                </c:pt>
                <c:pt idx="5">
                  <c:v>2035.8019999999999</c:v>
                </c:pt>
                <c:pt idx="6">
                  <c:v>10104.875</c:v>
                </c:pt>
                <c:pt idx="7">
                  <c:v>6404.19</c:v>
                </c:pt>
                <c:pt idx="8">
                  <c:v>-5842.1289999999999</c:v>
                </c:pt>
                <c:pt idx="9">
                  <c:v>-2110.1529999999998</c:v>
                </c:pt>
              </c:numCache>
            </c:numRef>
          </c:val>
          <c:extLst>
            <c:ext xmlns:c16="http://schemas.microsoft.com/office/drawing/2014/chart" uri="{C3380CC4-5D6E-409C-BE32-E72D297353CC}">
              <c16:uniqueId val="{00000003-276B-43E7-A76D-7EC00B97DAA9}"/>
            </c:ext>
          </c:extLst>
        </c:ser>
        <c:ser>
          <c:idx val="2"/>
          <c:order val="2"/>
          <c:tx>
            <c:strRef>
              <c:f>'data 3.11'!$A$4</c:f>
              <c:strCache>
                <c:ptCount val="1"/>
                <c:pt idx="0">
                  <c:v>Households</c:v>
                </c:pt>
              </c:strCache>
            </c:strRef>
          </c:tx>
          <c:spPr>
            <a:solidFill>
              <a:srgbClr val="788B8D"/>
            </a:solidFill>
            <a:ln>
              <a:noFill/>
            </a:ln>
            <a:effectLst/>
          </c:spPr>
          <c:invertIfNegative val="0"/>
          <c:cat>
            <c:strRef>
              <c:f>'data 3.11'!$C$1:$L$1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3.11'!$C$4:$L$4</c:f>
              <c:numCache>
                <c:formatCode>#,##0</c:formatCode>
                <c:ptCount val="10"/>
                <c:pt idx="0">
                  <c:v>2258</c:v>
                </c:pt>
                <c:pt idx="1">
                  <c:v>1719</c:v>
                </c:pt>
                <c:pt idx="2">
                  <c:v>-593</c:v>
                </c:pt>
                <c:pt idx="3">
                  <c:v>-1244</c:v>
                </c:pt>
                <c:pt idx="4">
                  <c:v>1486</c:v>
                </c:pt>
                <c:pt idx="5">
                  <c:v>937</c:v>
                </c:pt>
                <c:pt idx="6">
                  <c:v>4259.4890000000005</c:v>
                </c:pt>
                <c:pt idx="7">
                  <c:v>5666.2990000000009</c:v>
                </c:pt>
                <c:pt idx="8">
                  <c:v>-378.33100000000002</c:v>
                </c:pt>
                <c:pt idx="9">
                  <c:v>832.274</c:v>
                </c:pt>
              </c:numCache>
            </c:numRef>
          </c:val>
          <c:extLst>
            <c:ext xmlns:c16="http://schemas.microsoft.com/office/drawing/2014/chart" uri="{C3380CC4-5D6E-409C-BE32-E72D297353CC}">
              <c16:uniqueId val="{00000004-276B-43E7-A76D-7EC00B97DAA9}"/>
            </c:ext>
          </c:extLst>
        </c:ser>
        <c:ser>
          <c:idx val="3"/>
          <c:order val="3"/>
          <c:tx>
            <c:strRef>
              <c:f>'data 3.11'!$A$5</c:f>
              <c:strCache>
                <c:ptCount val="1"/>
                <c:pt idx="0">
                  <c:v>Banks</c:v>
                </c:pt>
              </c:strCache>
            </c:strRef>
          </c:tx>
          <c:spPr>
            <a:solidFill>
              <a:schemeClr val="accent6">
                <a:lumMod val="60000"/>
                <a:lumOff val="40000"/>
              </a:schemeClr>
            </a:solidFill>
            <a:ln>
              <a:solidFill>
                <a:schemeClr val="accent6">
                  <a:lumMod val="60000"/>
                  <a:lumOff val="40000"/>
                </a:schemeClr>
              </a:solidFill>
            </a:ln>
            <a:effectLst/>
          </c:spPr>
          <c:invertIfNegative val="0"/>
          <c:cat>
            <c:strRef>
              <c:f>'data 3.11'!$C$1:$L$1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3.11'!$C$5:$L$5</c:f>
              <c:numCache>
                <c:formatCode>#,##0</c:formatCode>
                <c:ptCount val="10"/>
                <c:pt idx="0">
                  <c:v>14.621999999999844</c:v>
                </c:pt>
                <c:pt idx="1">
                  <c:v>12.940000000000055</c:v>
                </c:pt>
                <c:pt idx="2">
                  <c:v>7.95799999999997</c:v>
                </c:pt>
                <c:pt idx="3">
                  <c:v>-11.695999999999913</c:v>
                </c:pt>
                <c:pt idx="4">
                  <c:v>8.0180000000009386</c:v>
                </c:pt>
                <c:pt idx="5">
                  <c:v>3.7309999999999945</c:v>
                </c:pt>
                <c:pt idx="6">
                  <c:v>63.82799999999861</c:v>
                </c:pt>
                <c:pt idx="7">
                  <c:v>-149.23200000000088</c:v>
                </c:pt>
                <c:pt idx="8">
                  <c:v>239.96699999999953</c:v>
                </c:pt>
                <c:pt idx="9">
                  <c:v>62.411999999999466</c:v>
                </c:pt>
              </c:numCache>
            </c:numRef>
          </c:val>
          <c:extLst>
            <c:ext xmlns:c16="http://schemas.microsoft.com/office/drawing/2014/chart" uri="{C3380CC4-5D6E-409C-BE32-E72D297353CC}">
              <c16:uniqueId val="{00000005-276B-43E7-A76D-7EC00B97DAA9}"/>
            </c:ext>
          </c:extLst>
        </c:ser>
        <c:dLbls>
          <c:showLegendKey val="0"/>
          <c:showVal val="0"/>
          <c:showCatName val="0"/>
          <c:showSerName val="0"/>
          <c:showPercent val="0"/>
          <c:showBubbleSize val="0"/>
        </c:dLbls>
        <c:gapWidth val="150"/>
        <c:overlap val="100"/>
        <c:axId val="1046140336"/>
        <c:axId val="1046140664"/>
      </c:barChart>
      <c:lineChart>
        <c:grouping val="standard"/>
        <c:varyColors val="0"/>
        <c:ser>
          <c:idx val="4"/>
          <c:order val="4"/>
          <c:tx>
            <c:strRef>
              <c:f>'data 3.11'!$A$6</c:f>
              <c:strCache>
                <c:ptCount val="1"/>
                <c:pt idx="0">
                  <c:v>Total investment in equities </c:v>
                </c:pt>
              </c:strCache>
            </c:strRef>
          </c:tx>
          <c:spPr>
            <a:ln w="22225" cap="rnd">
              <a:solidFill>
                <a:srgbClr val="3B6B8B"/>
              </a:solidFill>
              <a:round/>
            </a:ln>
            <a:effectLst/>
          </c:spPr>
          <c:marker>
            <c:symbol val="circle"/>
            <c:size val="5"/>
            <c:spPr>
              <a:noFill/>
              <a:ln w="9525">
                <a:noFill/>
              </a:ln>
              <a:effectLst/>
            </c:spPr>
          </c:marker>
          <c:cat>
            <c:strRef>
              <c:f>'data 3.11'!$C$1:$L$1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3.11'!$C$6:$L$6</c:f>
              <c:numCache>
                <c:formatCode>#,##0</c:formatCode>
                <c:ptCount val="10"/>
                <c:pt idx="0">
                  <c:v>3053.8139999999999</c:v>
                </c:pt>
                <c:pt idx="1">
                  <c:v>1521.769</c:v>
                </c:pt>
                <c:pt idx="2">
                  <c:v>-753.85500000000002</c:v>
                </c:pt>
                <c:pt idx="3">
                  <c:v>-163.494</c:v>
                </c:pt>
                <c:pt idx="4">
                  <c:v>7002.4350000000004</c:v>
                </c:pt>
                <c:pt idx="5">
                  <c:v>2915.7339999999999</c:v>
                </c:pt>
                <c:pt idx="6">
                  <c:v>15631.942999999999</c:v>
                </c:pt>
                <c:pt idx="7">
                  <c:v>14176.947</c:v>
                </c:pt>
                <c:pt idx="8">
                  <c:v>-5927.8410000000003</c:v>
                </c:pt>
                <c:pt idx="9">
                  <c:v>-2382.2800000000002</c:v>
                </c:pt>
              </c:numCache>
            </c:numRef>
          </c:val>
          <c:smooth val="0"/>
          <c:extLst>
            <c:ext xmlns:c16="http://schemas.microsoft.com/office/drawing/2014/chart" uri="{C3380CC4-5D6E-409C-BE32-E72D297353CC}">
              <c16:uniqueId val="{00000006-276B-43E7-A76D-7EC00B97DAA9}"/>
            </c:ext>
          </c:extLst>
        </c:ser>
        <c:dLbls>
          <c:showLegendKey val="0"/>
          <c:showVal val="0"/>
          <c:showCatName val="0"/>
          <c:showSerName val="0"/>
          <c:showPercent val="0"/>
          <c:showBubbleSize val="0"/>
        </c:dLbls>
        <c:marker val="1"/>
        <c:smooth val="0"/>
        <c:axId val="1046140336"/>
        <c:axId val="1046140664"/>
      </c:lineChart>
      <c:catAx>
        <c:axId val="10461403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426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he-IL"/>
          </a:p>
        </c:txPr>
        <c:crossAx val="1046140664"/>
        <c:crosses val="autoZero"/>
        <c:auto val="1"/>
        <c:lblAlgn val="ctr"/>
        <c:lblOffset val="100"/>
        <c:noMultiLvlLbl val="0"/>
      </c:catAx>
      <c:valAx>
        <c:axId val="1046140664"/>
        <c:scaling>
          <c:orientation val="minMax"/>
          <c:max val="20000"/>
          <c:min val="-100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1046140336"/>
        <c:crosses val="autoZero"/>
        <c:crossBetween val="between"/>
        <c:majorUnit val="10000"/>
        <c:dispUnits>
          <c:builtInUnit val="thousands"/>
        </c:dispUnits>
      </c:valAx>
      <c:spPr>
        <a:noFill/>
        <a:ln>
          <a:solidFill>
            <a:schemeClr val="bg1">
              <a:lumMod val="65000"/>
            </a:schemeClr>
          </a:solid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r>
              <a:rPr lang="en-US" sz="1100"/>
              <a:t>bonds</a:t>
            </a:r>
          </a:p>
        </c:rich>
      </c:tx>
      <c:layout>
        <c:manualLayout>
          <c:xMode val="edge"/>
          <c:yMode val="edge"/>
          <c:x val="0.42756564540702241"/>
          <c:y val="0.21747440517138347"/>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he-IL"/>
        </a:p>
      </c:txPr>
    </c:title>
    <c:autoTitleDeleted val="0"/>
    <c:plotArea>
      <c:layout>
        <c:manualLayout>
          <c:layoutTarget val="inner"/>
          <c:xMode val="edge"/>
          <c:yMode val="edge"/>
          <c:x val="0.10554968802689559"/>
          <c:y val="0.22301944444444444"/>
          <c:w val="0.84774054079217454"/>
          <c:h val="0.5671773148148147"/>
        </c:manualLayout>
      </c:layout>
      <c:barChart>
        <c:barDir val="col"/>
        <c:grouping val="stacked"/>
        <c:varyColors val="0"/>
        <c:ser>
          <c:idx val="0"/>
          <c:order val="0"/>
          <c:tx>
            <c:strRef>
              <c:f>'data 3.11'!$A$11</c:f>
              <c:strCache>
                <c:ptCount val="1"/>
                <c:pt idx="0">
                  <c:v>Business sector</c:v>
                </c:pt>
              </c:strCache>
            </c:strRef>
          </c:tx>
          <c:spPr>
            <a:solidFill>
              <a:srgbClr val="59BFCB"/>
            </a:solidFill>
            <a:ln>
              <a:noFill/>
            </a:ln>
            <a:effectLst/>
          </c:spPr>
          <c:invertIfNegative val="0"/>
          <c:cat>
            <c:strRef>
              <c:extLst>
                <c:ext xmlns:c15="http://schemas.microsoft.com/office/drawing/2012/chart" uri="{02D57815-91ED-43cb-92C2-25804820EDAC}">
                  <c15:fullRef>
                    <c15:sqref>'data 3.11'!$B$10:$L$10</c15:sqref>
                  </c15:fullRef>
                </c:ext>
              </c:extLst>
              <c:f>'data 3.11'!$C$10:$L$10</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3.11'!$B$11:$L$11</c15:sqref>
                  </c15:fullRef>
                </c:ext>
              </c:extLst>
              <c:f>'data 3.11'!$C$11:$L$11</c:f>
              <c:numCache>
                <c:formatCode>#,##0</c:formatCode>
                <c:ptCount val="10"/>
                <c:pt idx="0">
                  <c:v>-324.96999999999997</c:v>
                </c:pt>
                <c:pt idx="1">
                  <c:v>1001.975</c:v>
                </c:pt>
                <c:pt idx="2">
                  <c:v>-326.51400000000001</c:v>
                </c:pt>
                <c:pt idx="3">
                  <c:v>-131.74600000000001</c:v>
                </c:pt>
                <c:pt idx="4">
                  <c:v>-1388.288</c:v>
                </c:pt>
                <c:pt idx="5">
                  <c:v>-1100.77</c:v>
                </c:pt>
                <c:pt idx="6">
                  <c:v>1420.4839999999999</c:v>
                </c:pt>
                <c:pt idx="7">
                  <c:v>-1014.7220000000001</c:v>
                </c:pt>
                <c:pt idx="8">
                  <c:v>2702.0730000000003</c:v>
                </c:pt>
                <c:pt idx="9">
                  <c:v>1814.739</c:v>
                </c:pt>
              </c:numCache>
            </c:numRef>
          </c:val>
          <c:extLst>
            <c:ext xmlns:c16="http://schemas.microsoft.com/office/drawing/2014/chart" uri="{C3380CC4-5D6E-409C-BE32-E72D297353CC}">
              <c16:uniqueId val="{00000001-6093-4A63-82A9-BCEA4B6D8795}"/>
            </c:ext>
          </c:extLst>
        </c:ser>
        <c:ser>
          <c:idx val="1"/>
          <c:order val="1"/>
          <c:tx>
            <c:strRef>
              <c:f>'data 3.11'!$A$12</c:f>
              <c:strCache>
                <c:ptCount val="1"/>
                <c:pt idx="0">
                  <c:v>Institutional investors</c:v>
                </c:pt>
              </c:strCache>
            </c:strRef>
          </c:tx>
          <c:spPr>
            <a:solidFill>
              <a:srgbClr val="177990"/>
            </a:solidFill>
            <a:ln>
              <a:noFill/>
            </a:ln>
            <a:effectLst/>
          </c:spPr>
          <c:invertIfNegative val="0"/>
          <c:cat>
            <c:strRef>
              <c:extLst>
                <c:ext xmlns:c15="http://schemas.microsoft.com/office/drawing/2012/chart" uri="{02D57815-91ED-43cb-92C2-25804820EDAC}">
                  <c15:fullRef>
                    <c15:sqref>'data 3.11'!$B$10:$L$10</c15:sqref>
                  </c15:fullRef>
                </c:ext>
              </c:extLst>
              <c:f>'data 3.11'!$C$10:$L$10</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3.11'!$B$12:$L$12</c15:sqref>
                  </c15:fullRef>
                </c:ext>
              </c:extLst>
              <c:f>'data 3.11'!$C$12:$L$12</c:f>
              <c:numCache>
                <c:formatCode>#,##0</c:formatCode>
                <c:ptCount val="10"/>
                <c:pt idx="0">
                  <c:v>2809.46</c:v>
                </c:pt>
                <c:pt idx="1">
                  <c:v>2455.3960000000002</c:v>
                </c:pt>
                <c:pt idx="2">
                  <c:v>732.97199999999998</c:v>
                </c:pt>
                <c:pt idx="3">
                  <c:v>-799.77499999999998</c:v>
                </c:pt>
                <c:pt idx="4">
                  <c:v>1467.105</c:v>
                </c:pt>
                <c:pt idx="5">
                  <c:v>406.96100000000001</c:v>
                </c:pt>
                <c:pt idx="6">
                  <c:v>637.39300000000003</c:v>
                </c:pt>
                <c:pt idx="7">
                  <c:v>-2225.9780000000001</c:v>
                </c:pt>
                <c:pt idx="8">
                  <c:v>459.51499999999999</c:v>
                </c:pt>
                <c:pt idx="9">
                  <c:v>2579.7950000000001</c:v>
                </c:pt>
              </c:numCache>
            </c:numRef>
          </c:val>
          <c:extLst>
            <c:ext xmlns:c16="http://schemas.microsoft.com/office/drawing/2014/chart" uri="{C3380CC4-5D6E-409C-BE32-E72D297353CC}">
              <c16:uniqueId val="{00000003-6093-4A63-82A9-BCEA4B6D8795}"/>
            </c:ext>
          </c:extLst>
        </c:ser>
        <c:ser>
          <c:idx val="2"/>
          <c:order val="2"/>
          <c:tx>
            <c:strRef>
              <c:f>'data 3.11'!$A$13</c:f>
              <c:strCache>
                <c:ptCount val="1"/>
                <c:pt idx="0">
                  <c:v>Households</c:v>
                </c:pt>
              </c:strCache>
            </c:strRef>
          </c:tx>
          <c:spPr>
            <a:solidFill>
              <a:srgbClr val="788B8D"/>
            </a:solidFill>
            <a:ln>
              <a:noFill/>
            </a:ln>
            <a:effectLst/>
          </c:spPr>
          <c:invertIfNegative val="0"/>
          <c:cat>
            <c:strRef>
              <c:extLst>
                <c:ext xmlns:c15="http://schemas.microsoft.com/office/drawing/2012/chart" uri="{02D57815-91ED-43cb-92C2-25804820EDAC}">
                  <c15:fullRef>
                    <c15:sqref>'data 3.11'!$B$10:$L$10</c15:sqref>
                  </c15:fullRef>
                </c:ext>
              </c:extLst>
              <c:f>'data 3.11'!$C$10:$L$10</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3.11'!$B$13:$L$13</c15:sqref>
                  </c15:fullRef>
                </c:ext>
              </c:extLst>
              <c:f>'data 3.11'!$C$13:$L$13</c:f>
              <c:numCache>
                <c:formatCode>#,##0</c:formatCode>
                <c:ptCount val="10"/>
                <c:pt idx="0">
                  <c:v>3098.5699999999997</c:v>
                </c:pt>
                <c:pt idx="1">
                  <c:v>924.58500000000004</c:v>
                </c:pt>
                <c:pt idx="2">
                  <c:v>1020.1669999999999</c:v>
                </c:pt>
                <c:pt idx="3">
                  <c:v>3068.0210000000002</c:v>
                </c:pt>
                <c:pt idx="4">
                  <c:v>1690.694</c:v>
                </c:pt>
                <c:pt idx="5">
                  <c:v>1255.252</c:v>
                </c:pt>
                <c:pt idx="6">
                  <c:v>-2920.7459999999996</c:v>
                </c:pt>
                <c:pt idx="7">
                  <c:v>-2311.8960000000002</c:v>
                </c:pt>
                <c:pt idx="8">
                  <c:v>286.27999999999997</c:v>
                </c:pt>
                <c:pt idx="9">
                  <c:v>2923.558</c:v>
                </c:pt>
              </c:numCache>
            </c:numRef>
          </c:val>
          <c:extLst>
            <c:ext xmlns:c16="http://schemas.microsoft.com/office/drawing/2014/chart" uri="{C3380CC4-5D6E-409C-BE32-E72D297353CC}">
              <c16:uniqueId val="{00000005-6093-4A63-82A9-BCEA4B6D8795}"/>
            </c:ext>
          </c:extLst>
        </c:ser>
        <c:ser>
          <c:idx val="3"/>
          <c:order val="3"/>
          <c:tx>
            <c:strRef>
              <c:f>'data 3.11'!$A$14</c:f>
              <c:strCache>
                <c:ptCount val="1"/>
                <c:pt idx="0">
                  <c:v>Banks</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'data 3.11'!$B$10:$L$10</c15:sqref>
                  </c15:fullRef>
                </c:ext>
              </c:extLst>
              <c:f>'data 3.11'!$C$10:$L$10</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3.11'!$B$14:$L$14</c15:sqref>
                  </c15:fullRef>
                </c:ext>
              </c:extLst>
              <c:f>'data 3.11'!$C$14:$L$14</c:f>
              <c:numCache>
                <c:formatCode>#,##0</c:formatCode>
                <c:ptCount val="10"/>
                <c:pt idx="0">
                  <c:v>1674.7020000000002</c:v>
                </c:pt>
                <c:pt idx="1">
                  <c:v>3922.1839999999984</c:v>
                </c:pt>
                <c:pt idx="2">
                  <c:v>941.86600000000021</c:v>
                </c:pt>
                <c:pt idx="3">
                  <c:v>2359.4629999999993</c:v>
                </c:pt>
                <c:pt idx="4">
                  <c:v>-1590.328</c:v>
                </c:pt>
                <c:pt idx="5">
                  <c:v>2962.1169999999997</c:v>
                </c:pt>
                <c:pt idx="6">
                  <c:v>388.98799999999983</c:v>
                </c:pt>
                <c:pt idx="7">
                  <c:v>6884.8379999999997</c:v>
                </c:pt>
                <c:pt idx="8">
                  <c:v>772.14300000000026</c:v>
                </c:pt>
                <c:pt idx="9">
                  <c:v>5158.29</c:v>
                </c:pt>
              </c:numCache>
            </c:numRef>
          </c:val>
          <c:extLst>
            <c:ext xmlns:c16="http://schemas.microsoft.com/office/drawing/2014/chart" uri="{C3380CC4-5D6E-409C-BE32-E72D297353CC}">
              <c16:uniqueId val="{00000007-6093-4A63-82A9-BCEA4B6D8795}"/>
            </c:ext>
          </c:extLst>
        </c:ser>
        <c:dLbls>
          <c:showLegendKey val="0"/>
          <c:showVal val="0"/>
          <c:showCatName val="0"/>
          <c:showSerName val="0"/>
          <c:showPercent val="0"/>
          <c:showBubbleSize val="0"/>
        </c:dLbls>
        <c:gapWidth val="150"/>
        <c:overlap val="100"/>
        <c:axId val="1046140336"/>
        <c:axId val="1046140664"/>
      </c:barChart>
      <c:lineChart>
        <c:grouping val="standard"/>
        <c:varyColors val="0"/>
        <c:ser>
          <c:idx val="4"/>
          <c:order val="4"/>
          <c:tx>
            <c:strRef>
              <c:f>'data 3.11'!$A$15</c:f>
              <c:strCache>
                <c:ptCount val="1"/>
                <c:pt idx="0">
                  <c:v>Total investment in bonds</c:v>
                </c:pt>
              </c:strCache>
            </c:strRef>
          </c:tx>
          <c:spPr>
            <a:ln w="22225" cap="rnd">
              <a:solidFill>
                <a:srgbClr val="397764"/>
              </a:solidFill>
              <a:round/>
            </a:ln>
            <a:effectLst/>
          </c:spPr>
          <c:marker>
            <c:symbol val="circle"/>
            <c:size val="5"/>
            <c:spPr>
              <a:noFill/>
              <a:ln w="9525">
                <a:noFill/>
              </a:ln>
              <a:effectLst/>
            </c:spPr>
          </c:marker>
          <c:cat>
            <c:strRef>
              <c:extLst>
                <c:ext xmlns:c15="http://schemas.microsoft.com/office/drawing/2012/chart" uri="{02D57815-91ED-43cb-92C2-25804820EDAC}">
                  <c15:fullRef>
                    <c15:sqref>'data 3.11'!$B$10:$L$10</c15:sqref>
                  </c15:fullRef>
                </c:ext>
              </c:extLst>
              <c:f>'data 3.11'!$C$10:$L$10</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3.11'!$B$15:$L$15</c15:sqref>
                  </c15:fullRef>
                </c:ext>
              </c:extLst>
              <c:f>'data 3.11'!$C$15:$L$15</c:f>
              <c:numCache>
                <c:formatCode>#,##0</c:formatCode>
                <c:ptCount val="10"/>
                <c:pt idx="0">
                  <c:v>7257.7619999999997</c:v>
                </c:pt>
                <c:pt idx="1">
                  <c:v>8304.14</c:v>
                </c:pt>
                <c:pt idx="2">
                  <c:v>2368.491</c:v>
                </c:pt>
                <c:pt idx="3">
                  <c:v>4495.9629999999997</c:v>
                </c:pt>
                <c:pt idx="4">
                  <c:v>179.18299999999999</c:v>
                </c:pt>
                <c:pt idx="5">
                  <c:v>3523.56</c:v>
                </c:pt>
                <c:pt idx="6">
                  <c:v>-473.88099999999997</c:v>
                </c:pt>
                <c:pt idx="7">
                  <c:v>1332.242</c:v>
                </c:pt>
                <c:pt idx="8">
                  <c:v>4220.0110000000004</c:v>
                </c:pt>
                <c:pt idx="9">
                  <c:v>12476.382</c:v>
                </c:pt>
              </c:numCache>
            </c:numRef>
          </c:val>
          <c:smooth val="0"/>
          <c:extLst>
            <c:ext xmlns:c16="http://schemas.microsoft.com/office/drawing/2014/chart" uri="{C3380CC4-5D6E-409C-BE32-E72D297353CC}">
              <c16:uniqueId val="{00000008-6093-4A63-82A9-BCEA4B6D8795}"/>
            </c:ext>
          </c:extLst>
        </c:ser>
        <c:dLbls>
          <c:showLegendKey val="0"/>
          <c:showVal val="0"/>
          <c:showCatName val="0"/>
          <c:showSerName val="0"/>
          <c:showPercent val="0"/>
          <c:showBubbleSize val="0"/>
        </c:dLbls>
        <c:marker val="1"/>
        <c:smooth val="0"/>
        <c:axId val="1046140336"/>
        <c:axId val="1046140664"/>
      </c:lineChart>
      <c:catAx>
        <c:axId val="10461403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420000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he-IL"/>
          </a:p>
        </c:txPr>
        <c:crossAx val="1046140664"/>
        <c:crosses val="autoZero"/>
        <c:auto val="1"/>
        <c:lblAlgn val="ctr"/>
        <c:lblOffset val="100"/>
        <c:noMultiLvlLbl val="0"/>
      </c:catAx>
      <c:valAx>
        <c:axId val="1046140664"/>
        <c:scaling>
          <c:orientation val="minMax"/>
          <c:max val="20000"/>
          <c:min val="-100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1046140336"/>
        <c:crosses val="autoZero"/>
        <c:crossBetween val="between"/>
        <c:majorUnit val="10000"/>
        <c:dispUnits>
          <c:builtInUnit val="thousands"/>
        </c:dispUnits>
      </c:valAx>
      <c:spPr>
        <a:noFill/>
        <a:ln>
          <a:solidFill>
            <a:schemeClr val="bg1">
              <a:lumMod val="65000"/>
            </a:schemeClr>
          </a:solid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'data 3.12'!$B$1</c:f>
              <c:strCache>
                <c:ptCount val="1"/>
                <c:pt idx="0">
                  <c:v>2023</c:v>
                </c:pt>
              </c:strCache>
            </c:strRef>
          </c:tx>
          <c:spPr>
            <a:solidFill>
              <a:srgbClr val="177990"/>
            </a:solidFill>
            <a:ln>
              <a:solidFill>
                <a:schemeClr val="bg1">
                  <a:lumMod val="65000"/>
                </a:schemeClr>
              </a:solidFill>
            </a:ln>
            <a:effectLst/>
          </c:spPr>
          <c:invertIfNegative val="0"/>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he-IL"/>
                </a:p>
              </c:txPr>
              <c:showLegendKey val="0"/>
              <c:showVal val="1"/>
              <c:showCatName val="0"/>
              <c:showSerName val="0"/>
              <c:showPercent val="0"/>
              <c:showBubbleSize val="0"/>
              <c:extLst>
                <c:ext xmlns:c16="http://schemas.microsoft.com/office/drawing/2014/chart" uri="{C3380CC4-5D6E-409C-BE32-E72D297353CC}">
                  <c16:uniqueId val="{00000000-3FD9-4D77-94EB-A83EEF667AAF}"/>
                </c:ext>
              </c:extLst>
            </c:dLbl>
            <c:dLbl>
              <c:idx val="2"/>
              <c:tx>
                <c:rich>
                  <a:bodyPr/>
                  <a:lstStyle/>
                  <a:p>
                    <a:r>
                      <a:rPr lang="en-US"/>
                      <a:t>-1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34-4106-9960-6BC9A818273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3.12'!$A$2:$A$5</c:f>
              <c:strCache>
                <c:ptCount val="4"/>
                <c:pt idx="0">
                  <c:v>Tradable equities</c:v>
                </c:pt>
                <c:pt idx="1">
                  <c:v>Investment funds and nontradable equities</c:v>
                </c:pt>
                <c:pt idx="2">
                  <c:v>Loans to abroad and deposits </c:v>
                </c:pt>
                <c:pt idx="3">
                  <c:v>Derivative instruments</c:v>
                </c:pt>
              </c:strCache>
            </c:strRef>
          </c:cat>
          <c:val>
            <c:numRef>
              <c:f>'data 3.12'!$B$2:$B$5</c:f>
              <c:numCache>
                <c:formatCode>#,##0</c:formatCode>
                <c:ptCount val="4"/>
                <c:pt idx="0">
                  <c:v>470</c:v>
                </c:pt>
                <c:pt idx="1">
                  <c:v>5738</c:v>
                </c:pt>
                <c:pt idx="2">
                  <c:v>-1006</c:v>
                </c:pt>
                <c:pt idx="3">
                  <c:v>4364</c:v>
                </c:pt>
              </c:numCache>
            </c:numRef>
          </c:val>
          <c:extLst>
            <c:ext xmlns:c16="http://schemas.microsoft.com/office/drawing/2014/chart" uri="{C3380CC4-5D6E-409C-BE32-E72D297353CC}">
              <c16:uniqueId val="{00000000-2AB4-429A-98F5-B9ABAFBC664B}"/>
            </c:ext>
          </c:extLst>
        </c:ser>
        <c:dLbls>
          <c:showLegendKey val="0"/>
          <c:showVal val="0"/>
          <c:showCatName val="0"/>
          <c:showSerName val="0"/>
          <c:showPercent val="0"/>
          <c:showBubbleSize val="0"/>
        </c:dLbls>
        <c:gapWidth val="219"/>
        <c:axId val="1109504848"/>
        <c:axId val="1109507144"/>
      </c:barChart>
      <c:catAx>
        <c:axId val="110950484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1109507144"/>
        <c:crossesAt val="0"/>
        <c:auto val="1"/>
        <c:lblAlgn val="ctr"/>
        <c:lblOffset val="100"/>
        <c:noMultiLvlLbl val="0"/>
      </c:catAx>
      <c:valAx>
        <c:axId val="1109507144"/>
        <c:scaling>
          <c:orientation val="minMax"/>
        </c:scaling>
        <c:delete val="0"/>
        <c:axPos val="b"/>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1109504848"/>
        <c:crosses val="autoZero"/>
        <c:crossBetween val="between"/>
        <c:dispUnits>
          <c:builtInUnit val="thousands"/>
        </c:dispUnits>
      </c:valAx>
      <c:spPr>
        <a:solidFill>
          <a:schemeClr val="bg1">
            <a:lumMod val="95000"/>
          </a:schemeClr>
        </a:solid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rgbClr val="177990"/>
            </a:solidFill>
            <a:ln>
              <a:noFill/>
            </a:ln>
            <a:effectLst/>
          </c:spPr>
          <c:invertIfNegative val="0"/>
          <c:dPt>
            <c:idx val="3"/>
            <c:invertIfNegative val="0"/>
            <c:bubble3D val="0"/>
            <c:spPr>
              <a:solidFill>
                <a:srgbClr val="177990"/>
              </a:solidFill>
              <a:ln>
                <a:noFill/>
              </a:ln>
              <a:effectLst/>
            </c:spPr>
            <c:extLst>
              <c:ext xmlns:c16="http://schemas.microsoft.com/office/drawing/2014/chart" uri="{C3380CC4-5D6E-409C-BE32-E72D297353CC}">
                <c16:uniqueId val="{00000001-A13C-4605-A2E9-A34341065B6B}"/>
              </c:ext>
            </c:extLst>
          </c:dPt>
          <c:dPt>
            <c:idx val="4"/>
            <c:invertIfNegative val="0"/>
            <c:bubble3D val="0"/>
            <c:extLst>
              <c:ext xmlns:c16="http://schemas.microsoft.com/office/drawing/2014/chart" uri="{C3380CC4-5D6E-409C-BE32-E72D297353CC}">
                <c16:uniqueId val="{00000002-A13C-4605-A2E9-A34341065B6B}"/>
              </c:ext>
            </c:extLst>
          </c:dPt>
          <c:cat>
            <c:strRef>
              <c:f>'data 3.13'!$A$2:$A$5</c:f>
              <c:strCache>
                <c:ptCount val="4"/>
                <c:pt idx="0">
                  <c:v>Deposits abroad</c:v>
                </c:pt>
                <c:pt idx="1">
                  <c:v>Loans</c:v>
                </c:pt>
                <c:pt idx="2">
                  <c:v>Customer credit</c:v>
                </c:pt>
                <c:pt idx="3">
                  <c:v>Other assets</c:v>
                </c:pt>
              </c:strCache>
            </c:strRef>
          </c:cat>
          <c:val>
            <c:numRef>
              <c:f>'data 3.13'!$B$2:$B$5</c:f>
              <c:numCache>
                <c:formatCode>#,##0</c:formatCode>
                <c:ptCount val="4"/>
                <c:pt idx="0">
                  <c:v>5004.1099999999997</c:v>
                </c:pt>
                <c:pt idx="1">
                  <c:v>1412.777</c:v>
                </c:pt>
                <c:pt idx="2">
                  <c:v>-4128</c:v>
                </c:pt>
                <c:pt idx="3">
                  <c:v>7085.0050000000001</c:v>
                </c:pt>
              </c:numCache>
            </c:numRef>
          </c:val>
          <c:extLst>
            <c:ext xmlns:c16="http://schemas.microsoft.com/office/drawing/2014/chart" uri="{C3380CC4-5D6E-409C-BE32-E72D297353CC}">
              <c16:uniqueId val="{00000003-A13C-4605-A2E9-A34341065B6B}"/>
            </c:ext>
          </c:extLst>
        </c:ser>
        <c:dLbls>
          <c:showLegendKey val="0"/>
          <c:showVal val="0"/>
          <c:showCatName val="0"/>
          <c:showSerName val="0"/>
          <c:showPercent val="0"/>
          <c:showBubbleSize val="0"/>
        </c:dLbls>
        <c:gapWidth val="30"/>
        <c:axId val="652390096"/>
        <c:axId val="652388456"/>
      </c:barChart>
      <c:catAx>
        <c:axId val="652390096"/>
        <c:scaling>
          <c:orientation val="minMax"/>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52388456"/>
        <c:crosses val="autoZero"/>
        <c:auto val="1"/>
        <c:lblAlgn val="ctr"/>
        <c:lblOffset val="100"/>
        <c:noMultiLvlLbl val="0"/>
      </c:catAx>
      <c:valAx>
        <c:axId val="652388456"/>
        <c:scaling>
          <c:orientation val="minMax"/>
        </c:scaling>
        <c:delete val="0"/>
        <c:axPos val="b"/>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52390096"/>
        <c:crosses val="autoZero"/>
        <c:crossBetween val="between"/>
        <c:majorUnit val="2000"/>
        <c:minorUnit val="500"/>
        <c:dispUnits>
          <c:builtInUnit val="thousands"/>
        </c:dispUnits>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sz="110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46646562796672"/>
          <c:y val="0.20968283170211199"/>
          <c:w val="0.85377421477904381"/>
          <c:h val="0.43114430198494663"/>
        </c:manualLayout>
      </c:layout>
      <c:barChart>
        <c:barDir val="col"/>
        <c:grouping val="clustered"/>
        <c:varyColors val="0"/>
        <c:ser>
          <c:idx val="0"/>
          <c:order val="1"/>
          <c:tx>
            <c:strRef>
              <c:f>'data 3.14'!$A$3</c:f>
              <c:strCache>
                <c:ptCount val="1"/>
                <c:pt idx="0">
                  <c:v>Direct investments abroad by Israeli residents</c:v>
                </c:pt>
              </c:strCache>
            </c:strRef>
          </c:tx>
          <c:spPr>
            <a:solidFill>
              <a:srgbClr val="59BFCB"/>
            </a:solidFill>
            <a:ln>
              <a:solidFill>
                <a:srgbClr val="59BFCB"/>
              </a:solidFill>
            </a:ln>
            <a:effectLst/>
          </c:spPr>
          <c:invertIfNegative val="0"/>
          <c:cat>
            <c:strRef>
              <c:extLst>
                <c:ext xmlns:c15="http://schemas.microsoft.com/office/drawing/2012/chart" uri="{02D57815-91ED-43cb-92C2-25804820EDAC}">
                  <c15:fullRef>
                    <c15:sqref>'data 3.14'!$B$1:$L$1</c15:sqref>
                  </c15:fullRef>
                </c:ext>
              </c:extLst>
              <c:f>'data 3.14'!$C$1:$L$1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3.14'!$B$3:$L$3</c15:sqref>
                  </c15:fullRef>
                </c:ext>
              </c:extLst>
              <c:f>'data 3.14'!$C$3:$L$3</c:f>
              <c:numCache>
                <c:formatCode>#,##0</c:formatCode>
                <c:ptCount val="10"/>
                <c:pt idx="0">
                  <c:v>1414.164</c:v>
                </c:pt>
                <c:pt idx="1">
                  <c:v>980.28800000000024</c:v>
                </c:pt>
                <c:pt idx="2">
                  <c:v>10083.695</c:v>
                </c:pt>
                <c:pt idx="3">
                  <c:v>731.44800000000009</c:v>
                </c:pt>
                <c:pt idx="4">
                  <c:v>1691.9779999999998</c:v>
                </c:pt>
                <c:pt idx="5">
                  <c:v>1366.7099999999998</c:v>
                </c:pt>
                <c:pt idx="6">
                  <c:v>198.32400000000007</c:v>
                </c:pt>
                <c:pt idx="7">
                  <c:v>-1301.049</c:v>
                </c:pt>
                <c:pt idx="8">
                  <c:v>-851.471</c:v>
                </c:pt>
                <c:pt idx="9">
                  <c:v>365</c:v>
                </c:pt>
              </c:numCache>
            </c:numRef>
          </c:val>
          <c:extLst xmlns:c15="http://schemas.microsoft.com/office/drawing/2012/chart">
            <c:ext xmlns:c16="http://schemas.microsoft.com/office/drawing/2014/chart" uri="{C3380CC4-5D6E-409C-BE32-E72D297353CC}">
              <c16:uniqueId val="{00000012-ED30-40A4-9DD2-DD7AAA7E5BC2}"/>
            </c:ext>
          </c:extLst>
        </c:ser>
        <c:ser>
          <c:idx val="1"/>
          <c:order val="2"/>
          <c:tx>
            <c:strRef>
              <c:f>'data 3.14'!$A$4</c:f>
              <c:strCache>
                <c:ptCount val="1"/>
                <c:pt idx="0">
                  <c:v>Nondistributed profits</c:v>
                </c:pt>
              </c:strCache>
            </c:strRef>
          </c:tx>
          <c:spPr>
            <a:solidFill>
              <a:srgbClr val="177990"/>
            </a:solidFill>
            <a:ln>
              <a:solidFill>
                <a:srgbClr val="177990"/>
              </a:solidFill>
            </a:ln>
            <a:effectLst/>
          </c:spPr>
          <c:invertIfNegative val="0"/>
          <c:dLbls>
            <c:dLbl>
              <c:idx val="8"/>
              <c:layout>
                <c:manualLayout>
                  <c:x val="-1.5422184267128318E-16"/>
                  <c:y val="0.14684294603487047"/>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5507-425B-8658-4F96E9ED09D8}"/>
                </c:ext>
              </c:extLst>
            </c:dLbl>
            <c:dLbl>
              <c:idx val="9"/>
              <c:layout>
                <c:manualLayout>
                  <c:x val="4.206098843322818E-3"/>
                  <c:y val="0.11160063898650155"/>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DE3-4A42-A3DF-D3F8B95B9DC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3.14'!$B$1:$L$1</c15:sqref>
                  </c15:fullRef>
                </c:ext>
              </c:extLst>
              <c:f>'data 3.14'!$C$1:$L$1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3.14'!$B$4:$L$4</c15:sqref>
                  </c15:fullRef>
                </c:ext>
              </c:extLst>
              <c:f>'data 3.14'!$C$4:$L$4</c:f>
              <c:numCache>
                <c:formatCode>#,##0</c:formatCode>
                <c:ptCount val="10"/>
                <c:pt idx="0">
                  <c:v>3082</c:v>
                </c:pt>
                <c:pt idx="1">
                  <c:v>4468</c:v>
                </c:pt>
                <c:pt idx="2">
                  <c:v>4419</c:v>
                </c:pt>
                <c:pt idx="3">
                  <c:v>4543</c:v>
                </c:pt>
                <c:pt idx="4">
                  <c:v>4509</c:v>
                </c:pt>
                <c:pt idx="5">
                  <c:v>3517</c:v>
                </c:pt>
                <c:pt idx="6">
                  <c:v>2066</c:v>
                </c:pt>
                <c:pt idx="7">
                  <c:v>6568</c:v>
                </c:pt>
                <c:pt idx="8">
                  <c:v>7154</c:v>
                </c:pt>
                <c:pt idx="9">
                  <c:v>6996</c:v>
                </c:pt>
              </c:numCache>
            </c:numRef>
          </c:val>
          <c:extLst>
            <c:ext xmlns:c16="http://schemas.microsoft.com/office/drawing/2014/chart" uri="{C3380CC4-5D6E-409C-BE32-E72D297353CC}">
              <c16:uniqueId val="{00000013-ED30-40A4-9DD2-DD7AAA7E5BC2}"/>
            </c:ext>
          </c:extLst>
        </c:ser>
        <c:dLbls>
          <c:showLegendKey val="0"/>
          <c:showVal val="0"/>
          <c:showCatName val="0"/>
          <c:showSerName val="0"/>
          <c:showPercent val="0"/>
          <c:showBubbleSize val="0"/>
        </c:dLbls>
        <c:gapWidth val="150"/>
        <c:axId val="660314408"/>
        <c:axId val="660312768"/>
      </c:barChart>
      <c:lineChart>
        <c:grouping val="standard"/>
        <c:varyColors val="0"/>
        <c:ser>
          <c:idx val="2"/>
          <c:order val="0"/>
          <c:tx>
            <c:strRef>
              <c:f>'data 3.14'!$A$2</c:f>
              <c:strCache>
                <c:ptCount val="1"/>
                <c:pt idx="0">
                  <c:v>Direct investments abroad by Israeli residents – equity</c:v>
                </c:pt>
              </c:strCache>
            </c:strRef>
          </c:tx>
          <c:spPr>
            <a:ln w="28575" cap="rnd">
              <a:noFill/>
              <a:round/>
            </a:ln>
            <a:effectLst/>
          </c:spPr>
          <c:marker>
            <c:symbol val="circle"/>
            <c:size val="5"/>
            <c:spPr>
              <a:solidFill>
                <a:schemeClr val="bg2">
                  <a:lumMod val="50000"/>
                </a:schemeClr>
              </a:solidFill>
              <a:ln w="9525">
                <a:solidFill>
                  <a:schemeClr val="bg2">
                    <a:lumMod val="50000"/>
                  </a:schemeClr>
                </a:solidFill>
              </a:ln>
              <a:effectLst/>
            </c:spPr>
          </c:marker>
          <c:cat>
            <c:strRef>
              <c:extLst>
                <c:ext xmlns:c15="http://schemas.microsoft.com/office/drawing/2012/chart" uri="{02D57815-91ED-43cb-92C2-25804820EDAC}">
                  <c15:fullRef>
                    <c15:sqref>'data 3.14'!$B$1:$L$1</c15:sqref>
                  </c15:fullRef>
                </c:ext>
              </c:extLst>
              <c:f>'data 3.14'!$C$1:$L$1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3.14'!$B$2:$L$2</c15:sqref>
                  </c15:fullRef>
                </c:ext>
              </c:extLst>
              <c:f>'data 3.14'!$C$2:$L$2</c:f>
              <c:numCache>
                <c:formatCode>#,##0</c:formatCode>
                <c:ptCount val="10"/>
                <c:pt idx="0">
                  <c:v>4525.5030000000006</c:v>
                </c:pt>
                <c:pt idx="1">
                  <c:v>10968.5</c:v>
                </c:pt>
                <c:pt idx="2">
                  <c:v>14578.51</c:v>
                </c:pt>
                <c:pt idx="3">
                  <c:v>7624.3349999999991</c:v>
                </c:pt>
                <c:pt idx="4">
                  <c:v>6086.5969999999998</c:v>
                </c:pt>
                <c:pt idx="5">
                  <c:v>8689.607</c:v>
                </c:pt>
                <c:pt idx="6">
                  <c:v>4578.8490000000002</c:v>
                </c:pt>
                <c:pt idx="7">
                  <c:v>10369.197</c:v>
                </c:pt>
                <c:pt idx="8">
                  <c:v>10246.246999999999</c:v>
                </c:pt>
                <c:pt idx="9">
                  <c:v>9969.5049999999992</c:v>
                </c:pt>
              </c:numCache>
            </c:numRef>
          </c:val>
          <c:smooth val="0"/>
          <c:extLst xmlns:c15="http://schemas.microsoft.com/office/drawing/2012/chart">
            <c:ext xmlns:c16="http://schemas.microsoft.com/office/drawing/2014/chart" uri="{C3380CC4-5D6E-409C-BE32-E72D297353CC}">
              <c16:uniqueId val="{00000008-ED30-40A4-9DD2-DD7AAA7E5BC2}"/>
            </c:ext>
          </c:extLst>
        </c:ser>
        <c:dLbls>
          <c:showLegendKey val="0"/>
          <c:showVal val="0"/>
          <c:showCatName val="0"/>
          <c:showSerName val="0"/>
          <c:showPercent val="0"/>
          <c:showBubbleSize val="0"/>
        </c:dLbls>
        <c:marker val="1"/>
        <c:smooth val="0"/>
        <c:axId val="660314408"/>
        <c:axId val="660312768"/>
        <c:extLst/>
      </c:lineChart>
      <c:catAx>
        <c:axId val="660314408"/>
        <c:scaling>
          <c:orientation val="minMax"/>
        </c:scaling>
        <c:delete val="0"/>
        <c:axPos val="b"/>
        <c:numFmt formatCode="General" sourceLinked="1"/>
        <c:majorTickMark val="none"/>
        <c:minorTickMark val="none"/>
        <c:tickLblPos val="low"/>
        <c:spPr>
          <a:noFill/>
          <a:ln w="9525" cap="flat" cmpd="sng" algn="ctr">
            <a:noFill/>
            <a:round/>
          </a:ln>
          <a:effectLst/>
        </c:spPr>
        <c:txPr>
          <a:bodyPr rot="-270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50"/>
        <c:noMultiLvlLbl val="0"/>
      </c:catAx>
      <c:valAx>
        <c:axId val="660312768"/>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dispUnits>
          <c:builtInUnit val="thousands"/>
        </c:dispUnits>
      </c:valAx>
      <c:spPr>
        <a:noFill/>
        <a:ln>
          <a:noFill/>
        </a:ln>
        <a:effectLst/>
      </c:spPr>
    </c:plotArea>
    <c:legend>
      <c:legendPos val="b"/>
      <c:layout>
        <c:manualLayout>
          <c:xMode val="edge"/>
          <c:yMode val="edge"/>
          <c:x val="4.8256853089738407E-2"/>
          <c:y val="2.0277336577562994E-2"/>
          <c:w val="0.86828277612839377"/>
          <c:h val="0.2888154634876247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39166666666665E-2"/>
          <c:y val="8.1949999999999995E-2"/>
          <c:w val="0.89191750000000003"/>
          <c:h val="0.74032790421745232"/>
        </c:manualLayout>
      </c:layout>
      <c:lineChart>
        <c:grouping val="standard"/>
        <c:varyColors val="0"/>
        <c:ser>
          <c:idx val="0"/>
          <c:order val="0"/>
          <c:tx>
            <c:strRef>
              <c:f>'data 3.15'!$A$2</c:f>
              <c:strCache>
                <c:ptCount val="1"/>
                <c:pt idx="0">
                  <c:v>Israel’s foreign exchange reserves</c:v>
                </c:pt>
              </c:strCache>
            </c:strRef>
          </c:tx>
          <c:spPr>
            <a:ln w="28575" cap="rnd">
              <a:solidFill>
                <a:schemeClr val="accent1"/>
              </a:solidFill>
              <a:round/>
            </a:ln>
            <a:effectLst/>
          </c:spPr>
          <c:marker>
            <c:symbol val="none"/>
          </c:marker>
          <c:dLbls>
            <c:dLbl>
              <c:idx val="8"/>
              <c:layout>
                <c:manualLayout>
                  <c:x val="-4.7065363413165334E-2"/>
                  <c:y val="8.8245267181654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FC-4BDF-8AA3-2486E1081F6A}"/>
                </c:ext>
              </c:extLst>
            </c:dLbl>
            <c:dLbl>
              <c:idx val="9"/>
              <c:layout>
                <c:manualLayout>
                  <c:x val="-1.5688454471055109E-2"/>
                  <c:y val="-7.6479231557434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0FC-4BDF-8AA3-2486E1081F6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3.15'!$B$1:$L$1</c15:sqref>
                  </c15:fullRef>
                </c:ext>
              </c:extLst>
              <c:f>'data 3.15'!$C$1:$L$1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xmlns:c15="http://schemas.microsoft.com/office/drawing/2012/chart" uri="{02D57815-91ED-43cb-92C2-25804820EDAC}">
                  <c15:fullRef>
                    <c15:sqref>'data 3.15'!$B$2:$L$2</c15:sqref>
                  </c15:fullRef>
                </c:ext>
              </c:extLst>
              <c:f>'data 3.15'!$C$2:$L$2</c:f>
              <c:numCache>
                <c:formatCode>#,##0</c:formatCode>
                <c:ptCount val="10"/>
                <c:pt idx="0">
                  <c:v>86101.168000000005</c:v>
                </c:pt>
                <c:pt idx="1">
                  <c:v>90574.784</c:v>
                </c:pt>
                <c:pt idx="2">
                  <c:v>98446.770999999993</c:v>
                </c:pt>
                <c:pt idx="3">
                  <c:v>113011.493</c:v>
                </c:pt>
                <c:pt idx="4">
                  <c:v>115279.44899999999</c:v>
                </c:pt>
                <c:pt idx="5">
                  <c:v>126014.202</c:v>
                </c:pt>
                <c:pt idx="6">
                  <c:v>173297.05300000001</c:v>
                </c:pt>
                <c:pt idx="7">
                  <c:v>212992.481</c:v>
                </c:pt>
                <c:pt idx="8">
                  <c:v>194217.921</c:v>
                </c:pt>
                <c:pt idx="9">
                  <c:v>204693.95300000001</c:v>
                </c:pt>
              </c:numCache>
            </c:numRef>
          </c:val>
          <c:smooth val="0"/>
          <c:extLst>
            <c:ext xmlns:c16="http://schemas.microsoft.com/office/drawing/2014/chart" uri="{C3380CC4-5D6E-409C-BE32-E72D297353CC}">
              <c16:uniqueId val="{00000002-70FC-4BDF-8AA3-2486E1081F6A}"/>
            </c:ext>
          </c:extLst>
        </c:ser>
        <c:dLbls>
          <c:showLegendKey val="0"/>
          <c:showVal val="0"/>
          <c:showCatName val="0"/>
          <c:showSerName val="0"/>
          <c:showPercent val="0"/>
          <c:showBubbleSize val="0"/>
        </c:dLbls>
        <c:smooth val="0"/>
        <c:axId val="660314408"/>
        <c:axId val="660312768"/>
      </c:lineChart>
      <c:catAx>
        <c:axId val="6603144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3000000" spcFirstLastPara="1" vertOverflow="ellipsis" wrap="square" anchor="ctr" anchorCtr="1"/>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100"/>
        <c:noMultiLvlLbl val="0"/>
      </c:catAx>
      <c:valAx>
        <c:axId val="660312768"/>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dispUnits>
          <c:builtInUnit val="thousands"/>
        </c:dispUnits>
      </c:valAx>
      <c:spPr>
        <a:noFill/>
        <a:ln>
          <a:noFill/>
        </a:ln>
        <a:effectLst/>
      </c:spPr>
    </c:plotArea>
    <c:legend>
      <c:legendPos val="b"/>
      <c:layout>
        <c:manualLayout>
          <c:xMode val="edge"/>
          <c:yMode val="edge"/>
          <c:x val="0.11374129491514955"/>
          <c:y val="3.7123695313411913E-2"/>
          <c:w val="0.6987322617007149"/>
          <c:h val="0.1114780920122515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38694444444446"/>
          <c:y val="0.22282638888888889"/>
          <c:w val="0.8065161111111111"/>
          <c:h val="0.61460324074074069"/>
        </c:manualLayout>
      </c:layout>
      <c:barChart>
        <c:barDir val="col"/>
        <c:grouping val="clustered"/>
        <c:varyColors val="0"/>
        <c:ser>
          <c:idx val="1"/>
          <c:order val="0"/>
          <c:tx>
            <c:strRef>
              <c:f>'data 3.16'!$B$1</c:f>
              <c:strCache>
                <c:ptCount val="1"/>
                <c:pt idx="0">
                  <c:v>Balance of liabilities in debt instruments (gross external debt)</c:v>
                </c:pt>
              </c:strCache>
            </c:strRef>
          </c:tx>
          <c:spPr>
            <a:solidFill>
              <a:srgbClr val="59BFCB"/>
            </a:solidFill>
          </c:spPr>
          <c:invertIfNegative val="0"/>
          <c:cat>
            <c:numRef>
              <c:extLst>
                <c:ext xmlns:c15="http://schemas.microsoft.com/office/drawing/2012/chart" uri="{02D57815-91ED-43cb-92C2-25804820EDAC}">
                  <c15:fullRef>
                    <c15:sqref>'data 3.16'!$A$2:$A$14</c15:sqref>
                  </c15:fullRef>
                </c:ext>
              </c:extLst>
              <c:f>'data 3.16'!$A$5:$A$14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'data 3.16'!$B$2:$B$14</c15:sqref>
                  </c15:fullRef>
                </c:ext>
              </c:extLst>
              <c:f>'data 3.16'!$B$5:$B$14</c:f>
              <c:numCache>
                <c:formatCode>#,##0</c:formatCode>
                <c:ptCount val="10"/>
                <c:pt idx="0">
                  <c:v>94176.047000000006</c:v>
                </c:pt>
                <c:pt idx="1">
                  <c:v>85917.133999999991</c:v>
                </c:pt>
                <c:pt idx="2">
                  <c:v>87126.96100000001</c:v>
                </c:pt>
                <c:pt idx="3">
                  <c:v>90081.592000000004</c:v>
                </c:pt>
                <c:pt idx="4">
                  <c:v>94307.213000000003</c:v>
                </c:pt>
                <c:pt idx="5">
                  <c:v>103200</c:v>
                </c:pt>
                <c:pt idx="6">
                  <c:v>130408.182</c:v>
                </c:pt>
                <c:pt idx="7">
                  <c:v>160326.54999999999</c:v>
                </c:pt>
                <c:pt idx="8">
                  <c:v>155901.329</c:v>
                </c:pt>
                <c:pt idx="9">
                  <c:v>154690.486</c:v>
                </c:pt>
              </c:numCache>
            </c:numRef>
          </c:val>
          <c:extLst>
            <c:ext xmlns:c16="http://schemas.microsoft.com/office/drawing/2014/chart" uri="{C3380CC4-5D6E-409C-BE32-E72D297353CC}">
              <c16:uniqueId val="{00000000-D220-40B8-AE2D-D12683306DA2}"/>
            </c:ext>
          </c:extLst>
        </c:ser>
        <c:ser>
          <c:idx val="2"/>
          <c:order val="1"/>
          <c:tx>
            <c:strRef>
              <c:f>'data 3.16'!$C$1</c:f>
              <c:strCache>
                <c:ptCount val="1"/>
                <c:pt idx="0">
                  <c:v>Annual GDP</c:v>
                </c:pt>
              </c:strCache>
            </c:strRef>
          </c:tx>
          <c:spPr>
            <a:solidFill>
              <a:srgbClr val="177990"/>
            </a:solidFill>
          </c:spPr>
          <c:invertIfNegative val="0"/>
          <c:cat>
            <c:numRef>
              <c:extLst>
                <c:ext xmlns:c15="http://schemas.microsoft.com/office/drawing/2012/chart" uri="{02D57815-91ED-43cb-92C2-25804820EDAC}">
                  <c15:fullRef>
                    <c15:sqref>'data 3.16'!$A$2:$A$14</c15:sqref>
                  </c15:fullRef>
                </c:ext>
              </c:extLst>
              <c:f>'data 3.16'!$A$5:$A$14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'data 3.16'!$C$2:$C$14</c15:sqref>
                  </c15:fullRef>
                </c:ext>
              </c:extLst>
              <c:f>'data 3.16'!$C$5:$C$14</c:f>
              <c:numCache>
                <c:formatCode>#,##0</c:formatCode>
                <c:ptCount val="10"/>
                <c:pt idx="0">
                  <c:v>314378</c:v>
                </c:pt>
                <c:pt idx="1">
                  <c:v>303641</c:v>
                </c:pt>
                <c:pt idx="2">
                  <c:v>322071</c:v>
                </c:pt>
                <c:pt idx="3">
                  <c:v>358340.29865268816</c:v>
                </c:pt>
                <c:pt idx="4">
                  <c:v>376090.15408687422</c:v>
                </c:pt>
                <c:pt idx="5">
                  <c:v>402445.840028523</c:v>
                </c:pt>
                <c:pt idx="6">
                  <c:v>412010.78640261339</c:v>
                </c:pt>
                <c:pt idx="7">
                  <c:v>489600.00242976553</c:v>
                </c:pt>
                <c:pt idx="8">
                  <c:v>525106.15105097205</c:v>
                </c:pt>
                <c:pt idx="9">
                  <c:v>506532.25198744953</c:v>
                </c:pt>
              </c:numCache>
            </c:numRef>
          </c:val>
          <c:extLst>
            <c:ext xmlns:c16="http://schemas.microsoft.com/office/drawing/2014/chart" uri="{C3380CC4-5D6E-409C-BE32-E72D297353CC}">
              <c16:uniqueId val="{00000001-D220-40B8-AE2D-D12683306DA2}"/>
            </c:ext>
          </c:extLst>
        </c:ser>
        <c:dLbls>
          <c:showLegendKey val="0"/>
          <c:showVal val="0"/>
          <c:showCatName val="0"/>
          <c:showSerName val="0"/>
          <c:showPercent val="0"/>
          <c:showBubbleSize val="0"/>
        </c:dLbls>
        <c:gapWidth val="30"/>
        <c:axId val="160359552"/>
        <c:axId val="160361088"/>
      </c:barChart>
      <c:lineChart>
        <c:grouping val="standard"/>
        <c:varyColors val="0"/>
        <c:ser>
          <c:idx val="0"/>
          <c:order val="2"/>
          <c:tx>
            <c:strRef>
              <c:f>'data 3.16'!$D$1</c:f>
              <c:strCache>
                <c:ptCount val="1"/>
                <c:pt idx="0">
                  <c:v>Ratio of gross external debt to GDP (right scale)</c:v>
                </c:pt>
              </c:strCache>
            </c:strRef>
          </c:tx>
          <c:spPr>
            <a:ln>
              <a:solidFill>
                <a:srgbClr val="177990"/>
              </a:solidFill>
            </a:ln>
          </c:spPr>
          <c:marker>
            <c:symbol val="none"/>
          </c:marker>
          <c:cat>
            <c:numRef>
              <c:extLst>
                <c:ext xmlns:c15="http://schemas.microsoft.com/office/drawing/2012/chart" uri="{02D57815-91ED-43cb-92C2-25804820EDAC}">
                  <c15:fullRef>
                    <c15:sqref>'data 3.16'!$A$2:$A$14</c15:sqref>
                  </c15:fullRef>
                </c:ext>
              </c:extLst>
              <c:f>'data 3.16'!$A$5:$A$14</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'data 3.16'!$D$2:$D$14</c15:sqref>
                  </c15:fullRef>
                </c:ext>
              </c:extLst>
              <c:f>'data 3.16'!$D$5:$D$14</c:f>
              <c:numCache>
                <c:formatCode>_ * #,##0.0_ ;_ * \-#,##0.0_ ;_ * "-"??_ ;_ @_ </c:formatCode>
                <c:ptCount val="10"/>
                <c:pt idx="0">
                  <c:v>29.956</c:v>
                </c:pt>
                <c:pt idx="1">
                  <c:v>28.295000000000002</c:v>
                </c:pt>
                <c:pt idx="2">
                  <c:v>27.052</c:v>
                </c:pt>
                <c:pt idx="3">
                  <c:v>25.138000000000002</c:v>
                </c:pt>
                <c:pt idx="4">
                  <c:v>25.074999999999999</c:v>
                </c:pt>
                <c:pt idx="5">
                  <c:v>25.64</c:v>
                </c:pt>
                <c:pt idx="6">
                  <c:v>31.65164270057878</c:v>
                </c:pt>
                <c:pt idx="7">
                  <c:v>32.746435703500488</c:v>
                </c:pt>
                <c:pt idx="8">
                  <c:v>29.689488246894797</c:v>
                </c:pt>
                <c:pt idx="9">
                  <c:v>30.539118761549801</c:v>
                </c:pt>
              </c:numCache>
            </c:numRef>
          </c:val>
          <c:smooth val="0"/>
          <c:extLst>
            <c:ext xmlns:c16="http://schemas.microsoft.com/office/drawing/2014/chart" uri="{C3380CC4-5D6E-409C-BE32-E72D297353CC}">
              <c16:uniqueId val="{00000002-D220-40B8-AE2D-D12683306DA2}"/>
            </c:ext>
          </c:extLst>
        </c:ser>
        <c:dLbls>
          <c:showLegendKey val="0"/>
          <c:showVal val="0"/>
          <c:showCatName val="0"/>
          <c:showSerName val="0"/>
          <c:showPercent val="0"/>
          <c:showBubbleSize val="0"/>
        </c:dLbls>
        <c:marker val="1"/>
        <c:smooth val="0"/>
        <c:axId val="698106592"/>
        <c:axId val="698104952"/>
      </c:lineChart>
      <c:catAx>
        <c:axId val="160359552"/>
        <c:scaling>
          <c:orientation val="minMax"/>
        </c:scaling>
        <c:delete val="0"/>
        <c:axPos val="b"/>
        <c:numFmt formatCode="General" sourceLinked="0"/>
        <c:majorTickMark val="none"/>
        <c:minorTickMark val="none"/>
        <c:tickLblPos val="nextTo"/>
        <c:spPr>
          <a:noFill/>
          <a:ln>
            <a:noFill/>
          </a:ln>
        </c:spPr>
        <c:txPr>
          <a:bodyPr rot="-2280000" vert="horz"/>
          <a:lstStyle/>
          <a:p>
            <a:pPr>
              <a:defRPr sz="900" baseline="0"/>
            </a:pPr>
            <a:endParaRPr lang="he-IL"/>
          </a:p>
        </c:txPr>
        <c:crossAx val="160361088"/>
        <c:crosses val="autoZero"/>
        <c:auto val="1"/>
        <c:lblAlgn val="ctr"/>
        <c:lblOffset val="100"/>
        <c:noMultiLvlLbl val="0"/>
      </c:catAx>
      <c:valAx>
        <c:axId val="160361088"/>
        <c:scaling>
          <c:orientation val="minMax"/>
        </c:scaling>
        <c:delete val="0"/>
        <c:axPos val="l"/>
        <c:majorGridlines>
          <c:spPr>
            <a:ln w="9525">
              <a:noFill/>
              <a:prstDash val="solid"/>
            </a:ln>
          </c:spPr>
        </c:majorGridlines>
        <c:numFmt formatCode="#,##0" sourceLinked="0"/>
        <c:majorTickMark val="none"/>
        <c:minorTickMark val="none"/>
        <c:tickLblPos val="nextTo"/>
        <c:spPr>
          <a:ln>
            <a:noFill/>
          </a:ln>
        </c:spPr>
        <c:crossAx val="160359552"/>
        <c:crosses val="autoZero"/>
        <c:crossBetween val="between"/>
        <c:dispUnits>
          <c:builtInUnit val="thousands"/>
        </c:dispUnits>
      </c:valAx>
      <c:valAx>
        <c:axId val="698104952"/>
        <c:scaling>
          <c:orientation val="minMax"/>
        </c:scaling>
        <c:delete val="0"/>
        <c:axPos val="r"/>
        <c:numFmt formatCode="#,##0" sourceLinked="0"/>
        <c:majorTickMark val="out"/>
        <c:minorTickMark val="none"/>
        <c:tickLblPos val="nextTo"/>
        <c:spPr>
          <a:ln>
            <a:noFill/>
          </a:ln>
        </c:spPr>
        <c:crossAx val="698106592"/>
        <c:crosses val="max"/>
        <c:crossBetween val="between"/>
      </c:valAx>
      <c:catAx>
        <c:axId val="698106592"/>
        <c:scaling>
          <c:orientation val="minMax"/>
        </c:scaling>
        <c:delete val="1"/>
        <c:axPos val="b"/>
        <c:numFmt formatCode="General" sourceLinked="1"/>
        <c:majorTickMark val="out"/>
        <c:minorTickMark val="none"/>
        <c:tickLblPos val="nextTo"/>
        <c:crossAx val="698104952"/>
        <c:crosses val="autoZero"/>
        <c:auto val="1"/>
        <c:lblAlgn val="ctr"/>
        <c:lblOffset val="100"/>
        <c:noMultiLvlLbl val="0"/>
      </c:catAx>
      <c:spPr>
        <a:solidFill>
          <a:schemeClr val="bg1">
            <a:lumMod val="95000"/>
          </a:schemeClr>
        </a:solidFill>
        <a:ln>
          <a:noFill/>
        </a:ln>
      </c:spPr>
    </c:plotArea>
    <c:legend>
      <c:legendPos val="b"/>
      <c:layout>
        <c:manualLayout>
          <c:xMode val="edge"/>
          <c:yMode val="edge"/>
          <c:x val="9.6089682518347846E-2"/>
          <c:y val="5.4222635421720844E-2"/>
          <c:w val="0.85305194444444443"/>
          <c:h val="0.22474027777777777"/>
        </c:manualLayout>
      </c:layout>
      <c:overlay val="0"/>
      <c:spPr>
        <a:ln>
          <a:noFill/>
        </a:ln>
      </c:spPr>
    </c:legend>
    <c:plotVisOnly val="1"/>
    <c:dispBlanksAs val="gap"/>
    <c:showDLblsOverMax val="0"/>
  </c:chart>
  <c:spPr>
    <a:solidFill>
      <a:schemeClr val="bg1">
        <a:lumMod val="95000"/>
      </a:schemeClr>
    </a:solidFill>
    <a:ln w="9525">
      <a:noFill/>
    </a:ln>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796649963807379E-2"/>
          <c:y val="0.18092472094578416"/>
          <c:w val="0.89191750000000003"/>
          <c:h val="0.50777993900443874"/>
        </c:manualLayout>
      </c:layout>
      <c:barChart>
        <c:barDir val="col"/>
        <c:grouping val="stacked"/>
        <c:varyColors val="0"/>
        <c:ser>
          <c:idx val="0"/>
          <c:order val="0"/>
          <c:tx>
            <c:strRef>
              <c:f>'data 3.2'!$A$2</c:f>
              <c:strCache>
                <c:ptCount val="1"/>
                <c:pt idx="0">
                  <c:v>Net investments</c:v>
                </c:pt>
              </c:strCache>
            </c:strRef>
          </c:tx>
          <c:spPr>
            <a:solidFill>
              <a:srgbClr val="59BFCB"/>
            </a:solidFill>
            <a:ln>
              <a:solidFill>
                <a:srgbClr val="59BFCB"/>
              </a:solid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AA-40AD-B18C-D7E0141FE13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3.2'!$D$1:$M$1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3.2'!$D$2:$M$2</c:f>
              <c:numCache>
                <c:formatCode>#,##0</c:formatCode>
                <c:ptCount val="10"/>
                <c:pt idx="0">
                  <c:v>8776</c:v>
                </c:pt>
                <c:pt idx="1">
                  <c:v>8556</c:v>
                </c:pt>
                <c:pt idx="2">
                  <c:v>17803</c:v>
                </c:pt>
                <c:pt idx="3">
                  <c:v>15779</c:v>
                </c:pt>
                <c:pt idx="4">
                  <c:v>19027.845000000001</c:v>
                </c:pt>
                <c:pt idx="5">
                  <c:v>21356.983</c:v>
                </c:pt>
                <c:pt idx="6">
                  <c:v>40698.873</c:v>
                </c:pt>
                <c:pt idx="7">
                  <c:v>58856.885999999999</c:v>
                </c:pt>
                <c:pt idx="8">
                  <c:v>24692.565999999999</c:v>
                </c:pt>
                <c:pt idx="9">
                  <c:v>14793.041999999999</c:v>
                </c:pt>
              </c:numCache>
            </c:numRef>
          </c:val>
          <c:extLst>
            <c:ext xmlns:c16="http://schemas.microsoft.com/office/drawing/2014/chart" uri="{C3380CC4-5D6E-409C-BE32-E72D297353CC}">
              <c16:uniqueId val="{00000002-5EC1-4401-A631-A9D4D900A48D}"/>
            </c:ext>
          </c:extLst>
        </c:ser>
        <c:ser>
          <c:idx val="1"/>
          <c:order val="1"/>
          <c:tx>
            <c:strRef>
              <c:f>'data 3.2'!$A$3</c:f>
              <c:strCache>
                <c:ptCount val="1"/>
                <c:pt idx="0">
                  <c:v>Price changes</c:v>
                </c:pt>
              </c:strCache>
            </c:strRef>
          </c:tx>
          <c:spPr>
            <a:solidFill>
              <a:schemeClr val="bg1">
                <a:lumMod val="65000"/>
              </a:schemeClr>
            </a:solidFill>
            <a:ln>
              <a:solidFill>
                <a:schemeClr val="bg1">
                  <a:lumMod val="65000"/>
                </a:schemeClr>
              </a:solid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CAA-40AD-B18C-D7E0141FE13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3.2'!$D$1:$M$1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3.2'!$D$3:$M$3</c:f>
              <c:numCache>
                <c:formatCode>#,##0</c:formatCode>
                <c:ptCount val="10"/>
                <c:pt idx="0">
                  <c:v>16304.32</c:v>
                </c:pt>
                <c:pt idx="1">
                  <c:v>8282.6830000000009</c:v>
                </c:pt>
                <c:pt idx="2">
                  <c:v>-24454.331999999999</c:v>
                </c:pt>
                <c:pt idx="3">
                  <c:v>-991.149</c:v>
                </c:pt>
                <c:pt idx="4">
                  <c:v>1421.4580000000001</c:v>
                </c:pt>
                <c:pt idx="5">
                  <c:v>10529.971</c:v>
                </c:pt>
                <c:pt idx="6">
                  <c:v>21118.300999999999</c:v>
                </c:pt>
                <c:pt idx="7">
                  <c:v>12190.3</c:v>
                </c:pt>
                <c:pt idx="8">
                  <c:v>-65317.383999999998</c:v>
                </c:pt>
                <c:pt idx="9">
                  <c:v>13423.412</c:v>
                </c:pt>
              </c:numCache>
            </c:numRef>
          </c:val>
          <c:extLst>
            <c:ext xmlns:c16="http://schemas.microsoft.com/office/drawing/2014/chart" uri="{C3380CC4-5D6E-409C-BE32-E72D297353CC}">
              <c16:uniqueId val="{00000003-5EC1-4401-A631-A9D4D900A48D}"/>
            </c:ext>
          </c:extLst>
        </c:ser>
        <c:ser>
          <c:idx val="2"/>
          <c:order val="2"/>
          <c:tx>
            <c:strRef>
              <c:f>'data 3.2'!$A$4</c:f>
              <c:strCache>
                <c:ptCount val="1"/>
                <c:pt idx="0">
                  <c:v>Exchange rate differential</c:v>
                </c:pt>
              </c:strCache>
            </c:strRef>
          </c:tx>
          <c:spPr>
            <a:solidFill>
              <a:srgbClr val="AEDCE0"/>
            </a:solidFill>
            <a:ln>
              <a:solidFill>
                <a:srgbClr val="AEDCE0"/>
              </a:solidFill>
            </a:ln>
            <a:effectLst/>
          </c:spPr>
          <c:invertIfNegative val="0"/>
          <c:cat>
            <c:strRef>
              <c:f>'data 3.2'!$D$1:$M$1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3.2'!$D$4:$M$4</c:f>
              <c:numCache>
                <c:formatCode>#,##0</c:formatCode>
                <c:ptCount val="10"/>
                <c:pt idx="0">
                  <c:v>-6255.2049999999999</c:v>
                </c:pt>
                <c:pt idx="1">
                  <c:v>-1150.2829999999999</c:v>
                </c:pt>
                <c:pt idx="2">
                  <c:v>75.483000000000004</c:v>
                </c:pt>
                <c:pt idx="3">
                  <c:v>5529.2449999999999</c:v>
                </c:pt>
                <c:pt idx="4">
                  <c:v>-4768.9970000000003</c:v>
                </c:pt>
                <c:pt idx="5">
                  <c:v>3415.4780000000001</c:v>
                </c:pt>
                <c:pt idx="6">
                  <c:v>5378.8249999999998</c:v>
                </c:pt>
                <c:pt idx="7">
                  <c:v>1888.4390000000001</c:v>
                </c:pt>
                <c:pt idx="8">
                  <c:v>-14119.966</c:v>
                </c:pt>
                <c:pt idx="9">
                  <c:v>-2049.6590000000001</c:v>
                </c:pt>
              </c:numCache>
            </c:numRef>
          </c:val>
          <c:extLst>
            <c:ext xmlns:c16="http://schemas.microsoft.com/office/drawing/2014/chart" uri="{C3380CC4-5D6E-409C-BE32-E72D297353CC}">
              <c16:uniqueId val="{00000004-5EC1-4401-A631-A9D4D900A48D}"/>
            </c:ext>
          </c:extLst>
        </c:ser>
        <c:ser>
          <c:idx val="3"/>
          <c:order val="3"/>
          <c:tx>
            <c:strRef>
              <c:f>'data 3.2'!$A$5</c:f>
              <c:strCache>
                <c:ptCount val="1"/>
                <c:pt idx="0">
                  <c:v>Other adjustments</c:v>
                </c:pt>
              </c:strCache>
            </c:strRef>
          </c:tx>
          <c:spPr>
            <a:solidFill>
              <a:srgbClr val="006666"/>
            </a:solidFill>
            <a:ln>
              <a:solidFill>
                <a:srgbClr val="006666"/>
              </a:solidFill>
            </a:ln>
            <a:effectLst/>
          </c:spPr>
          <c:invertIfNegative val="0"/>
          <c:cat>
            <c:strRef>
              <c:f>'data 3.2'!$D$1:$M$1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3.2'!$D$5:$M$5</c:f>
              <c:numCache>
                <c:formatCode>#,##0</c:formatCode>
                <c:ptCount val="10"/>
                <c:pt idx="0">
                  <c:v>-268.85099999997328</c:v>
                </c:pt>
                <c:pt idx="1">
                  <c:v>-3046.3130000000019</c:v>
                </c:pt>
                <c:pt idx="2">
                  <c:v>-3319.3240000000114</c:v>
                </c:pt>
                <c:pt idx="3">
                  <c:v>-1079.4650000000056</c:v>
                </c:pt>
                <c:pt idx="4">
                  <c:v>-2416.6850000000159</c:v>
                </c:pt>
                <c:pt idx="5">
                  <c:v>-4305.728999999963</c:v>
                </c:pt>
                <c:pt idx="6">
                  <c:v>9791.1309999999503</c:v>
                </c:pt>
                <c:pt idx="7">
                  <c:v>56716.440999999992</c:v>
                </c:pt>
                <c:pt idx="8">
                  <c:v>-13260.964999999953</c:v>
                </c:pt>
                <c:pt idx="9">
                  <c:v>-1127.2739999999922</c:v>
                </c:pt>
              </c:numCache>
            </c:numRef>
          </c:val>
          <c:extLst>
            <c:ext xmlns:c16="http://schemas.microsoft.com/office/drawing/2014/chart" uri="{C3380CC4-5D6E-409C-BE32-E72D297353CC}">
              <c16:uniqueId val="{00000005-5EC1-4401-A631-A9D4D900A48D}"/>
            </c:ext>
          </c:extLst>
        </c:ser>
        <c:dLbls>
          <c:showLegendKey val="0"/>
          <c:showVal val="0"/>
          <c:showCatName val="0"/>
          <c:showSerName val="0"/>
          <c:showPercent val="0"/>
          <c:showBubbleSize val="0"/>
        </c:dLbls>
        <c:gapWidth val="150"/>
        <c:overlap val="100"/>
        <c:axId val="660314408"/>
        <c:axId val="660312768"/>
      </c:barChart>
      <c:catAx>
        <c:axId val="660314408"/>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3540000" spcFirstLastPara="1" vertOverflow="ellipsis"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100"/>
        <c:noMultiLvlLbl val="0"/>
      </c:catAx>
      <c:valAx>
        <c:axId val="660312768"/>
        <c:scaling>
          <c:orientation val="minMax"/>
          <c:min val="-100000"/>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4408"/>
        <c:crosses val="autoZero"/>
        <c:crossBetween val="between"/>
        <c:majorUnit val="50000"/>
        <c:minorUnit val="5000"/>
        <c:dispUnits>
          <c:builtInUnit val="thousands"/>
        </c:dispUnits>
      </c:valAx>
      <c:spPr>
        <a:noFill/>
        <a:ln>
          <a:noFill/>
        </a:ln>
        <a:effectLst/>
      </c:spPr>
    </c:plotArea>
    <c:legend>
      <c:legendPos val="t"/>
      <c:legendEntry>
        <c:idx val="0"/>
        <c:txPr>
          <a:bodyPr rot="0" spcFirstLastPara="1" vertOverflow="ellipsis" vert="horz" wrap="square" anchor="ctr" anchorCtr="1"/>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Entry>
      <c:legendEntry>
        <c:idx val="1"/>
        <c:txPr>
          <a:bodyPr rot="0" spcFirstLastPara="1" vertOverflow="ellipsis" vert="horz" wrap="square" anchor="ctr" anchorCtr="1"/>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Entry>
      <c:legendEntry>
        <c:idx val="2"/>
        <c:txPr>
          <a:bodyPr rot="0" spcFirstLastPara="1" vertOverflow="ellipsis" vert="horz" wrap="square" anchor="ctr" anchorCtr="1"/>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Entry>
      <c:legendEntry>
        <c:idx val="3"/>
        <c:txPr>
          <a:bodyPr rot="0" spcFirstLastPara="1" vertOverflow="ellipsis" vert="horz" wrap="square" anchor="ctr" anchorCtr="1"/>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Entry>
      <c:layout>
        <c:manualLayout>
          <c:xMode val="edge"/>
          <c:yMode val="edge"/>
          <c:x val="9.5411552944426482E-3"/>
          <c:y val="1.9609459062015666E-2"/>
          <c:w val="0.99045891492319615"/>
          <c:h val="0.14956595467077846"/>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814444444444438E-2"/>
          <c:y val="0.23427314814814815"/>
          <c:w val="0.80948537089586148"/>
          <c:h val="0.56311388888888891"/>
        </c:manualLayout>
      </c:layout>
      <c:barChart>
        <c:barDir val="col"/>
        <c:grouping val="clustered"/>
        <c:varyColors val="0"/>
        <c:ser>
          <c:idx val="0"/>
          <c:order val="0"/>
          <c:tx>
            <c:strRef>
              <c:f>'data 3.17'!$B$1</c:f>
              <c:strCache>
                <c:ptCount val="1"/>
                <c:pt idx="0">
                  <c:v>Surplus of assets over liabilities – right scale</c:v>
                </c:pt>
              </c:strCache>
            </c:strRef>
          </c:tx>
          <c:spPr>
            <a:solidFill>
              <a:srgbClr val="177990"/>
            </a:solidFill>
          </c:spPr>
          <c:invertIfNegative val="0"/>
          <c:cat>
            <c:numRef>
              <c:extLst>
                <c:ext xmlns:c15="http://schemas.microsoft.com/office/drawing/2012/chart" uri="{02D57815-91ED-43cb-92C2-25804820EDAC}">
                  <c15:fullRef>
                    <c15:sqref>'data 3.17'!$A$3:$A$21</c15:sqref>
                  </c15:fullRef>
                </c:ext>
              </c:extLst>
              <c:f>'data 3.17'!$A$14:$A$21</c:f>
              <c:numCache>
                <c:formatCode>General</c:formatCode>
                <c:ptCount val="8"/>
                <c:pt idx="0">
                  <c:v>2014</c:v>
                </c:pt>
                <c:pt idx="1">
                  <c:v>2015</c:v>
                </c:pt>
                <c:pt idx="2">
                  <c:v>2016</c:v>
                </c:pt>
                <c:pt idx="3">
                  <c:v>2017</c:v>
                </c:pt>
                <c:pt idx="4">
                  <c:v>2018</c:v>
                </c:pt>
                <c:pt idx="5">
                  <c:v>2019</c:v>
                </c:pt>
                <c:pt idx="6">
                  <c:v>2020</c:v>
                </c:pt>
                <c:pt idx="7">
                  <c:v>2021</c:v>
                </c:pt>
              </c:numCache>
            </c:numRef>
          </c:cat>
          <c:val>
            <c:numRef>
              <c:extLst>
                <c:ext xmlns:c15="http://schemas.microsoft.com/office/drawing/2012/chart" uri="{02D57815-91ED-43cb-92C2-25804820EDAC}">
                  <c15:fullRef>
                    <c15:sqref>'data 3.17'!$B$3:$B$23</c15:sqref>
                  </c15:fullRef>
                </c:ext>
              </c:extLst>
              <c:f>'data 3.17'!$B$14:$B$23</c:f>
              <c:numCache>
                <c:formatCode>#,##0</c:formatCode>
                <c:ptCount val="10"/>
                <c:pt idx="0">
                  <c:v>67665.622999999963</c:v>
                </c:pt>
                <c:pt idx="1">
                  <c:v>68284.454999999958</c:v>
                </c:pt>
                <c:pt idx="2">
                  <c:v>105525.39999999997</c:v>
                </c:pt>
                <c:pt idx="3">
                  <c:v>144442.72700000001</c:v>
                </c:pt>
                <c:pt idx="4">
                  <c:v>136097.05200000003</c:v>
                </c:pt>
                <c:pt idx="5">
                  <c:v>157511.77299999999</c:v>
                </c:pt>
                <c:pt idx="6">
                  <c:v>184780.652</c:v>
                </c:pt>
                <c:pt idx="7">
                  <c:v>154461.11200000008</c:v>
                </c:pt>
                <c:pt idx="8">
                  <c:v>157802</c:v>
                </c:pt>
                <c:pt idx="9">
                  <c:v>205396.11999999994</c:v>
                </c:pt>
              </c:numCache>
            </c:numRef>
          </c:val>
          <c:extLst>
            <c:ext xmlns:c16="http://schemas.microsoft.com/office/drawing/2014/chart" uri="{C3380CC4-5D6E-409C-BE32-E72D297353CC}">
              <c16:uniqueId val="{00000000-08F2-4709-9458-7374ACD828F1}"/>
            </c:ext>
          </c:extLst>
        </c:ser>
        <c:dLbls>
          <c:showLegendKey val="0"/>
          <c:showVal val="0"/>
          <c:showCatName val="0"/>
          <c:showSerName val="0"/>
          <c:showPercent val="0"/>
          <c:showBubbleSize val="0"/>
        </c:dLbls>
        <c:gapWidth val="30"/>
        <c:axId val="159200000"/>
        <c:axId val="159193344"/>
      </c:barChart>
      <c:lineChart>
        <c:grouping val="standard"/>
        <c:varyColors val="0"/>
        <c:ser>
          <c:idx val="1"/>
          <c:order val="1"/>
          <c:tx>
            <c:strRef>
              <c:f>'data 3.17'!$C$1</c:f>
              <c:strCache>
                <c:ptCount val="1"/>
                <c:pt idx="0">
                  <c:v>Total liabilities of the economy to abroad</c:v>
                </c:pt>
              </c:strCache>
            </c:strRef>
          </c:tx>
          <c:spPr>
            <a:ln w="25400">
              <a:solidFill>
                <a:srgbClr val="AEDCE0"/>
              </a:solidFill>
            </a:ln>
          </c:spPr>
          <c:marker>
            <c:symbol val="none"/>
          </c:marker>
          <c:cat>
            <c:numRef>
              <c:extLst>
                <c:ext xmlns:c15="http://schemas.microsoft.com/office/drawing/2012/chart" uri="{02D57815-91ED-43cb-92C2-25804820EDAC}">
                  <c15:fullRef>
                    <c15:sqref>'data 3.17'!$A$3:$A$23</c15:sqref>
                  </c15:fullRef>
                </c:ext>
              </c:extLst>
              <c:f>'data 3.17'!$A$14:$A$23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'data 3.17'!$C$3:$C$23</c15:sqref>
                  </c15:fullRef>
                </c:ext>
              </c:extLst>
              <c:f>'data 3.17'!$C$14:$C$23</c:f>
              <c:numCache>
                <c:formatCode>#,##0</c:formatCode>
                <c:ptCount val="10"/>
                <c:pt idx="0">
                  <c:v>267053.04700000002</c:v>
                </c:pt>
                <c:pt idx="1">
                  <c:v>279695.13400000002</c:v>
                </c:pt>
                <c:pt idx="2">
                  <c:v>269799.96100000001</c:v>
                </c:pt>
                <c:pt idx="3">
                  <c:v>289037.592</c:v>
                </c:pt>
                <c:pt idx="4">
                  <c:v>302301.21299999999</c:v>
                </c:pt>
                <c:pt idx="5">
                  <c:v>333297.91600000003</c:v>
                </c:pt>
                <c:pt idx="6">
                  <c:v>410285.04599999997</c:v>
                </c:pt>
                <c:pt idx="7">
                  <c:v>539937.11199999996</c:v>
                </c:pt>
                <c:pt idx="8">
                  <c:v>471931.36300000001</c:v>
                </c:pt>
                <c:pt idx="9">
                  <c:v>496970.88400000002</c:v>
                </c:pt>
              </c:numCache>
            </c:numRef>
          </c:val>
          <c:smooth val="0"/>
          <c:extLst>
            <c:ext xmlns:c16="http://schemas.microsoft.com/office/drawing/2014/chart" uri="{C3380CC4-5D6E-409C-BE32-E72D297353CC}">
              <c16:uniqueId val="{00000001-08F2-4709-9458-7374ACD828F1}"/>
            </c:ext>
          </c:extLst>
        </c:ser>
        <c:ser>
          <c:idx val="2"/>
          <c:order val="2"/>
          <c:tx>
            <c:strRef>
              <c:f>'data 3.17'!$D$1</c:f>
              <c:strCache>
                <c:ptCount val="1"/>
                <c:pt idx="0">
                  <c:v>Total assets of the economy abroad</c:v>
                </c:pt>
              </c:strCache>
            </c:strRef>
          </c:tx>
          <c:spPr>
            <a:ln w="25400">
              <a:solidFill>
                <a:schemeClr val="bg1">
                  <a:lumMod val="75000"/>
                </a:schemeClr>
              </a:solidFill>
            </a:ln>
          </c:spPr>
          <c:marker>
            <c:symbol val="none"/>
          </c:marker>
          <c:cat>
            <c:numRef>
              <c:extLst>
                <c:ext xmlns:c15="http://schemas.microsoft.com/office/drawing/2012/chart" uri="{02D57815-91ED-43cb-92C2-25804820EDAC}">
                  <c15:fullRef>
                    <c15:sqref>'data 3.17'!$A$3:$A$23</c15:sqref>
                  </c15:fullRef>
                </c:ext>
              </c:extLst>
              <c:f>'data 3.17'!$A$14:$A$23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extLst>
                <c:ext xmlns:c15="http://schemas.microsoft.com/office/drawing/2012/chart" uri="{02D57815-91ED-43cb-92C2-25804820EDAC}">
                  <c15:fullRef>
                    <c15:sqref>'data 3.17'!$D$3:$D$23</c15:sqref>
                  </c15:fullRef>
                </c:ext>
              </c:extLst>
              <c:f>'data 3.17'!$D$14:$D$23</c:f>
              <c:numCache>
                <c:formatCode>#,##0</c:formatCode>
                <c:ptCount val="10"/>
                <c:pt idx="0">
                  <c:v>334718.67</c:v>
                </c:pt>
                <c:pt idx="1">
                  <c:v>347979.58899999998</c:v>
                </c:pt>
                <c:pt idx="2">
                  <c:v>375325.36099999998</c:v>
                </c:pt>
                <c:pt idx="3">
                  <c:v>433480.31900000002</c:v>
                </c:pt>
                <c:pt idx="4">
                  <c:v>438398.26500000001</c:v>
                </c:pt>
                <c:pt idx="5">
                  <c:v>490809.68900000001</c:v>
                </c:pt>
                <c:pt idx="6">
                  <c:v>595065.69799999997</c:v>
                </c:pt>
                <c:pt idx="7">
                  <c:v>694398.22400000005</c:v>
                </c:pt>
                <c:pt idx="8">
                  <c:v>629734</c:v>
                </c:pt>
                <c:pt idx="9">
                  <c:v>702367.00399999996</c:v>
                </c:pt>
              </c:numCache>
            </c:numRef>
          </c:val>
          <c:smooth val="0"/>
          <c:extLst>
            <c:ext xmlns:c16="http://schemas.microsoft.com/office/drawing/2014/chart" uri="{C3380CC4-5D6E-409C-BE32-E72D297353CC}">
              <c16:uniqueId val="{00000002-08F2-4709-9458-7374ACD828F1}"/>
            </c:ext>
          </c:extLst>
        </c:ser>
        <c:dLbls>
          <c:showLegendKey val="0"/>
          <c:showVal val="0"/>
          <c:showCatName val="0"/>
          <c:showSerName val="0"/>
          <c:showPercent val="0"/>
          <c:showBubbleSize val="0"/>
        </c:dLbls>
        <c:marker val="1"/>
        <c:smooth val="0"/>
        <c:axId val="160884992"/>
        <c:axId val="159191040"/>
      </c:lineChart>
      <c:catAx>
        <c:axId val="160884992"/>
        <c:scaling>
          <c:orientation val="minMax"/>
        </c:scaling>
        <c:delete val="0"/>
        <c:axPos val="b"/>
        <c:numFmt formatCode="General" sourceLinked="1"/>
        <c:majorTickMark val="none"/>
        <c:minorTickMark val="none"/>
        <c:tickLblPos val="low"/>
        <c:spPr>
          <a:ln w="3175">
            <a:noFill/>
            <a:prstDash val="solid"/>
          </a:ln>
        </c:spPr>
        <c:txPr>
          <a:bodyPr rot="-4320000" vert="horz"/>
          <a:lstStyle/>
          <a:p>
            <a:pPr>
              <a:defRPr/>
            </a:pPr>
            <a:endParaRPr lang="he-IL"/>
          </a:p>
        </c:txPr>
        <c:crossAx val="159191040"/>
        <c:crosses val="autoZero"/>
        <c:auto val="1"/>
        <c:lblAlgn val="ctr"/>
        <c:lblOffset val="100"/>
        <c:tickLblSkip val="1"/>
        <c:tickMarkSkip val="1"/>
        <c:noMultiLvlLbl val="1"/>
      </c:catAx>
      <c:valAx>
        <c:axId val="159191040"/>
        <c:scaling>
          <c:orientation val="minMax"/>
        </c:scaling>
        <c:delete val="0"/>
        <c:axPos val="l"/>
        <c:majorGridlines>
          <c:spPr>
            <a:ln w="6350">
              <a:noFill/>
              <a:prstDash val="solid"/>
            </a:ln>
          </c:spPr>
        </c:majorGridlines>
        <c:numFmt formatCode="#,##0" sourceLinked="1"/>
        <c:majorTickMark val="none"/>
        <c:minorTickMark val="none"/>
        <c:tickLblPos val="nextTo"/>
        <c:spPr>
          <a:ln w="3175">
            <a:noFill/>
            <a:prstDash val="solid"/>
          </a:ln>
        </c:spPr>
        <c:txPr>
          <a:bodyPr rot="0" vert="horz"/>
          <a:lstStyle/>
          <a:p>
            <a:pPr>
              <a:defRPr/>
            </a:pPr>
            <a:endParaRPr lang="he-IL"/>
          </a:p>
        </c:txPr>
        <c:crossAx val="160884992"/>
        <c:crosses val="autoZero"/>
        <c:crossBetween val="between"/>
        <c:dispUnits>
          <c:builtInUnit val="thousands"/>
        </c:dispUnits>
      </c:valAx>
      <c:valAx>
        <c:axId val="159193344"/>
        <c:scaling>
          <c:orientation val="minMax"/>
        </c:scaling>
        <c:delete val="0"/>
        <c:axPos val="r"/>
        <c:numFmt formatCode="#,##0" sourceLinked="1"/>
        <c:majorTickMark val="none"/>
        <c:minorTickMark val="none"/>
        <c:tickLblPos val="nextTo"/>
        <c:spPr>
          <a:ln>
            <a:noFill/>
          </a:ln>
        </c:spPr>
        <c:crossAx val="159200000"/>
        <c:crosses val="max"/>
        <c:crossBetween val="between"/>
        <c:dispUnits>
          <c:builtInUnit val="thousands"/>
        </c:dispUnits>
      </c:valAx>
      <c:catAx>
        <c:axId val="159200000"/>
        <c:scaling>
          <c:orientation val="minMax"/>
        </c:scaling>
        <c:delete val="1"/>
        <c:axPos val="b"/>
        <c:numFmt formatCode="General" sourceLinked="1"/>
        <c:majorTickMark val="out"/>
        <c:minorTickMark val="none"/>
        <c:tickLblPos val="nextTo"/>
        <c:crossAx val="159193344"/>
        <c:crosses val="autoZero"/>
        <c:auto val="0"/>
        <c:lblAlgn val="ctr"/>
        <c:lblOffset val="100"/>
        <c:noMultiLvlLbl val="0"/>
      </c:catAx>
      <c:spPr>
        <a:solidFill>
          <a:schemeClr val="bg1">
            <a:lumMod val="95000"/>
          </a:schemeClr>
        </a:solidFill>
        <a:ln w="12700">
          <a:noFill/>
          <a:prstDash val="solid"/>
        </a:ln>
      </c:spPr>
    </c:plotArea>
    <c:legend>
      <c:legendPos val="b"/>
      <c:layout>
        <c:manualLayout>
          <c:xMode val="edge"/>
          <c:yMode val="edge"/>
          <c:x val="5.8051791415395529E-2"/>
          <c:y val="2.1369444444444444E-2"/>
          <c:w val="0.84685172135318376"/>
          <c:h val="0.22960150465979615"/>
        </c:manualLayout>
      </c:layout>
      <c:overlay val="0"/>
      <c:spPr>
        <a:noFill/>
        <a:ln w="3175">
          <a:noFill/>
          <a:prstDash val="solid"/>
        </a:ln>
      </c:spPr>
      <c:txPr>
        <a:bodyPr/>
        <a:lstStyle/>
        <a:p>
          <a:pPr>
            <a:defRPr sz="900"/>
          </a:pPr>
          <a:endParaRPr lang="he-IL"/>
        </a:p>
      </c:txPr>
    </c:legend>
    <c:plotVisOnly val="1"/>
    <c:dispBlanksAs val="gap"/>
    <c:showDLblsOverMax val="0"/>
  </c:chart>
  <c:spPr>
    <a:solidFill>
      <a:schemeClr val="bg1">
        <a:lumMod val="95000"/>
      </a:schemeClr>
    </a:solidFill>
    <a:ln w="9525">
      <a:noFill/>
      <a:prstDash val="solid"/>
    </a:ln>
  </c:spPr>
  <c:txPr>
    <a:bodyPr/>
    <a:lstStyle/>
    <a:p>
      <a:pPr>
        <a:defRPr sz="1050" b="0" i="0" u="none" strike="noStrike" baseline="0">
          <a:solidFill>
            <a:schemeClr val="tx1"/>
          </a:solidFill>
          <a:latin typeface="Assistant" panose="00000500000000000000" pitchFamily="2" charset="-79"/>
          <a:ea typeface="Arial"/>
          <a:cs typeface="Assistant" panose="00000500000000000000" pitchFamily="2" charset="-79"/>
        </a:defRPr>
      </a:pPr>
      <a:endParaRPr lang="he-I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692499999999999E-2"/>
          <c:y val="0.19762777777777779"/>
          <c:w val="0.89744749999999984"/>
          <c:h val="0.65744074074074066"/>
        </c:manualLayout>
      </c:layout>
      <c:barChart>
        <c:barDir val="col"/>
        <c:grouping val="clustered"/>
        <c:varyColors val="0"/>
        <c:ser>
          <c:idx val="2"/>
          <c:order val="2"/>
          <c:tx>
            <c:strRef>
              <c:f>'data 3.18'!$D$1</c:f>
              <c:strCache>
                <c:ptCount val="1"/>
                <c:pt idx="0">
                  <c:v>Net negative external debt</c:v>
                </c:pt>
              </c:strCache>
            </c:strRef>
          </c:tx>
          <c:spPr>
            <a:solidFill>
              <a:srgbClr val="177990"/>
            </a:solidFill>
          </c:spPr>
          <c:invertIfNegative val="0"/>
          <c:cat>
            <c:strRef>
              <c:f>'data 3.18'!$A$5:$A$14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3.18'!$D$5:$D$14</c:f>
              <c:numCache>
                <c:formatCode>0.0</c:formatCode>
                <c:ptCount val="10"/>
                <c:pt idx="0">
                  <c:v>103.09110899999999</c:v>
                </c:pt>
                <c:pt idx="1">
                  <c:v>122.16000700000005</c:v>
                </c:pt>
                <c:pt idx="2">
                  <c:v>134.14946900000001</c:v>
                </c:pt>
                <c:pt idx="3">
                  <c:v>164.16361499999999</c:v>
                </c:pt>
                <c:pt idx="4">
                  <c:v>156.35942599999998</c:v>
                </c:pt>
                <c:pt idx="5">
                  <c:v>170.25685999999999</c:v>
                </c:pt>
                <c:pt idx="6">
                  <c:v>203.63687400000003</c:v>
                </c:pt>
                <c:pt idx="7">
                  <c:v>225.65614700000003</c:v>
                </c:pt>
                <c:pt idx="8">
                  <c:v>209.22700200000006</c:v>
                </c:pt>
                <c:pt idx="9">
                  <c:v>242.25752899999995</c:v>
                </c:pt>
              </c:numCache>
            </c:numRef>
          </c:val>
          <c:extLst>
            <c:ext xmlns:c16="http://schemas.microsoft.com/office/drawing/2014/chart" uri="{C3380CC4-5D6E-409C-BE32-E72D297353CC}">
              <c16:uniqueId val="{00000000-0DC4-4CB6-9639-28714413B8CC}"/>
            </c:ext>
          </c:extLst>
        </c:ser>
        <c:dLbls>
          <c:showLegendKey val="0"/>
          <c:showVal val="0"/>
          <c:showCatName val="0"/>
          <c:showSerName val="0"/>
          <c:showPercent val="0"/>
          <c:showBubbleSize val="0"/>
        </c:dLbls>
        <c:gapWidth val="30"/>
        <c:axId val="161275264"/>
        <c:axId val="161350784"/>
      </c:barChart>
      <c:lineChart>
        <c:grouping val="standard"/>
        <c:varyColors val="0"/>
        <c:ser>
          <c:idx val="1"/>
          <c:order val="0"/>
          <c:tx>
            <c:strRef>
              <c:f>'data 3.18'!$B$1</c:f>
              <c:strCache>
                <c:ptCount val="1"/>
                <c:pt idx="0">
                  <c:v>Surplus of liabilities in debt instruments alone (gross external debt)</c:v>
                </c:pt>
              </c:strCache>
            </c:strRef>
          </c:tx>
          <c:spPr>
            <a:ln w="25400">
              <a:solidFill>
                <a:srgbClr val="59BFCB"/>
              </a:solidFill>
            </a:ln>
          </c:spPr>
          <c:marker>
            <c:symbol val="none"/>
          </c:marker>
          <c:cat>
            <c:strRef>
              <c:f>'data 3.18'!$A$5:$A$14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3.18'!$B$5:$B$14</c:f>
              <c:numCache>
                <c:formatCode>0.0</c:formatCode>
                <c:ptCount val="10"/>
                <c:pt idx="0">
                  <c:v>94.176047000000011</c:v>
                </c:pt>
                <c:pt idx="1">
                  <c:v>85.91713399999999</c:v>
                </c:pt>
                <c:pt idx="2">
                  <c:v>87.126961000000009</c:v>
                </c:pt>
                <c:pt idx="3">
                  <c:v>90.081592000000001</c:v>
                </c:pt>
                <c:pt idx="4">
                  <c:v>94.307213000000004</c:v>
                </c:pt>
                <c:pt idx="5">
                  <c:v>103.199916</c:v>
                </c:pt>
                <c:pt idx="6">
                  <c:v>130.40818200000001</c:v>
                </c:pt>
                <c:pt idx="7">
                  <c:v>160.32655</c:v>
                </c:pt>
                <c:pt idx="8">
                  <c:v>155.901329</c:v>
                </c:pt>
                <c:pt idx="9">
                  <c:v>154.69048599999999</c:v>
                </c:pt>
              </c:numCache>
            </c:numRef>
          </c:val>
          <c:smooth val="0"/>
          <c:extLst>
            <c:ext xmlns:c16="http://schemas.microsoft.com/office/drawing/2014/chart" uri="{C3380CC4-5D6E-409C-BE32-E72D297353CC}">
              <c16:uniqueId val="{00000001-0DC4-4CB6-9639-28714413B8CC}"/>
            </c:ext>
          </c:extLst>
        </c:ser>
        <c:ser>
          <c:idx val="0"/>
          <c:order val="1"/>
          <c:tx>
            <c:strRef>
              <c:f>'data 3.18'!$C$1</c:f>
              <c:strCache>
                <c:ptCount val="1"/>
                <c:pt idx="0">
                  <c:v>Assets in debt instruments</c:v>
                </c:pt>
              </c:strCache>
            </c:strRef>
          </c:tx>
          <c:spPr>
            <a:ln w="25400">
              <a:solidFill>
                <a:schemeClr val="bg1">
                  <a:lumMod val="65000"/>
                </a:schemeClr>
              </a:solidFill>
            </a:ln>
          </c:spPr>
          <c:marker>
            <c:symbol val="none"/>
          </c:marker>
          <c:cat>
            <c:strRef>
              <c:f>'data 3.18'!$A$5:$A$14</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3.18'!$C$5:$C$14</c:f>
              <c:numCache>
                <c:formatCode>0.0</c:formatCode>
                <c:ptCount val="10"/>
                <c:pt idx="0">
                  <c:v>197.267156</c:v>
                </c:pt>
                <c:pt idx="1">
                  <c:v>208.07714100000004</c:v>
                </c:pt>
                <c:pt idx="2">
                  <c:v>221.27643</c:v>
                </c:pt>
                <c:pt idx="3">
                  <c:v>254.24520699999999</c:v>
                </c:pt>
                <c:pt idx="4">
                  <c:v>250.666639</c:v>
                </c:pt>
                <c:pt idx="5">
                  <c:v>273.45677599999999</c:v>
                </c:pt>
                <c:pt idx="6">
                  <c:v>334.04505600000005</c:v>
                </c:pt>
                <c:pt idx="7">
                  <c:v>385.98269700000003</c:v>
                </c:pt>
                <c:pt idx="8">
                  <c:v>365.12833100000006</c:v>
                </c:pt>
                <c:pt idx="9">
                  <c:v>396.94801499999994</c:v>
                </c:pt>
              </c:numCache>
            </c:numRef>
          </c:val>
          <c:smooth val="0"/>
          <c:extLst>
            <c:ext xmlns:c16="http://schemas.microsoft.com/office/drawing/2014/chart" uri="{C3380CC4-5D6E-409C-BE32-E72D297353CC}">
              <c16:uniqueId val="{00000002-0DC4-4CB6-9639-28714413B8CC}"/>
            </c:ext>
          </c:extLst>
        </c:ser>
        <c:dLbls>
          <c:showLegendKey val="0"/>
          <c:showVal val="0"/>
          <c:showCatName val="0"/>
          <c:showSerName val="0"/>
          <c:showPercent val="0"/>
          <c:showBubbleSize val="0"/>
        </c:dLbls>
        <c:marker val="1"/>
        <c:smooth val="0"/>
        <c:axId val="161275264"/>
        <c:axId val="161350784"/>
      </c:lineChart>
      <c:catAx>
        <c:axId val="161275264"/>
        <c:scaling>
          <c:orientation val="minMax"/>
        </c:scaling>
        <c:delete val="0"/>
        <c:axPos val="b"/>
        <c:numFmt formatCode="General" sourceLinked="0"/>
        <c:majorTickMark val="none"/>
        <c:minorTickMark val="none"/>
        <c:tickLblPos val="low"/>
        <c:spPr>
          <a:ln>
            <a:noFill/>
          </a:ln>
        </c:spPr>
        <c:txPr>
          <a:bodyPr rot="-2460000" vert="horz"/>
          <a:lstStyle/>
          <a:p>
            <a:pPr>
              <a:defRPr sz="1100">
                <a:latin typeface="Assistant" panose="00000500000000000000" pitchFamily="2" charset="-79"/>
                <a:cs typeface="Assistant" panose="00000500000000000000" pitchFamily="2" charset="-79"/>
              </a:defRPr>
            </a:pPr>
            <a:endParaRPr lang="he-IL"/>
          </a:p>
        </c:txPr>
        <c:crossAx val="161350784"/>
        <c:crosses val="autoZero"/>
        <c:auto val="1"/>
        <c:lblAlgn val="ctr"/>
        <c:lblOffset val="100"/>
        <c:noMultiLvlLbl val="1"/>
      </c:catAx>
      <c:valAx>
        <c:axId val="161350784"/>
        <c:scaling>
          <c:orientation val="minMax"/>
        </c:scaling>
        <c:delete val="0"/>
        <c:axPos val="l"/>
        <c:majorGridlines>
          <c:spPr>
            <a:ln w="9525">
              <a:noFill/>
              <a:prstDash val="solid"/>
            </a:ln>
          </c:spPr>
        </c:majorGridlines>
        <c:numFmt formatCode="#,##0" sourceLinked="0"/>
        <c:majorTickMark val="none"/>
        <c:minorTickMark val="none"/>
        <c:tickLblPos val="nextTo"/>
        <c:spPr>
          <a:ln>
            <a:noFill/>
          </a:ln>
        </c:spPr>
        <c:txPr>
          <a:bodyPr/>
          <a:lstStyle/>
          <a:p>
            <a:pPr>
              <a:defRPr sz="1100">
                <a:latin typeface="Assistant" panose="00000500000000000000" pitchFamily="2" charset="-79"/>
                <a:cs typeface="Assistant" panose="00000500000000000000" pitchFamily="2" charset="-79"/>
              </a:defRPr>
            </a:pPr>
            <a:endParaRPr lang="he-IL"/>
          </a:p>
        </c:txPr>
        <c:crossAx val="161275264"/>
        <c:crosses val="autoZero"/>
        <c:crossBetween val="between"/>
        <c:majorUnit val="100"/>
      </c:valAx>
      <c:spPr>
        <a:solidFill>
          <a:schemeClr val="bg1">
            <a:lumMod val="95000"/>
          </a:schemeClr>
        </a:solidFill>
        <a:ln>
          <a:noFill/>
        </a:ln>
      </c:spPr>
    </c:plotArea>
    <c:legend>
      <c:legendPos val="b"/>
      <c:layout>
        <c:manualLayout>
          <c:xMode val="edge"/>
          <c:yMode val="edge"/>
          <c:x val="0.11861638888888888"/>
          <c:y val="3.3787499999999998E-2"/>
          <c:w val="0.85358111111111112"/>
          <c:h val="0.35977083333333332"/>
        </c:manualLayout>
      </c:layout>
      <c:overlay val="0"/>
      <c:spPr>
        <a:ln>
          <a:noFill/>
        </a:ln>
      </c:spPr>
      <c:txPr>
        <a:bodyPr/>
        <a:lstStyle/>
        <a:p>
          <a:pPr>
            <a:defRPr sz="800">
              <a:latin typeface="Assistant" panose="00000500000000000000" pitchFamily="2" charset="-79"/>
              <a:cs typeface="Assistant" panose="00000500000000000000" pitchFamily="2" charset="-79"/>
            </a:defRPr>
          </a:pPr>
          <a:endParaRPr lang="he-IL"/>
        </a:p>
      </c:txPr>
    </c:legend>
    <c:plotVisOnly val="1"/>
    <c:dispBlanksAs val="gap"/>
    <c:showDLblsOverMax val="0"/>
  </c:chart>
  <c:spPr>
    <a:solidFill>
      <a:schemeClr val="bg1">
        <a:lumMod val="95000"/>
      </a:schemeClr>
    </a:solidFill>
    <a:ln>
      <a:noFill/>
    </a:ln>
  </c:spPr>
  <c:txPr>
    <a:bodyPr/>
    <a:lstStyle/>
    <a:p>
      <a:pPr>
        <a:defRPr>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87055555555555"/>
          <c:y val="0.15424398148148147"/>
          <c:w val="0.86699944444444443"/>
          <c:h val="0.59987129629629643"/>
        </c:manualLayout>
      </c:layout>
      <c:barChart>
        <c:barDir val="col"/>
        <c:grouping val="stacked"/>
        <c:varyColors val="0"/>
        <c:ser>
          <c:idx val="5"/>
          <c:order val="0"/>
          <c:tx>
            <c:strRef>
              <c:f>'data 3.19'!$A$2</c:f>
              <c:strCache>
                <c:ptCount val="1"/>
                <c:pt idx="0">
                  <c:v>Institutional investors</c:v>
                </c:pt>
              </c:strCache>
            </c:strRef>
          </c:tx>
          <c:spPr>
            <a:solidFill>
              <a:schemeClr val="accent6">
                <a:lumMod val="60000"/>
              </a:schemeClr>
            </a:solidFill>
            <a:ln>
              <a:noFill/>
            </a:ln>
            <a:effectLst/>
          </c:spPr>
          <c:invertIfNegative val="0"/>
          <c:cat>
            <c:strRef>
              <c:f>'data 3.19'!$B$1:$K$1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3.19'!$B$2:$K$2</c:f>
              <c:numCache>
                <c:formatCode>_ * #,##0_ ;_ * \-#,##0_ ;_ * "-"??_ ;_ @_ </c:formatCode>
                <c:ptCount val="10"/>
                <c:pt idx="0">
                  <c:v>-473148</c:v>
                </c:pt>
                <c:pt idx="1">
                  <c:v>774469</c:v>
                </c:pt>
                <c:pt idx="2">
                  <c:v>27403</c:v>
                </c:pt>
                <c:pt idx="3">
                  <c:v>-1144306</c:v>
                </c:pt>
                <c:pt idx="4">
                  <c:v>453199</c:v>
                </c:pt>
                <c:pt idx="5">
                  <c:v>-672223</c:v>
                </c:pt>
                <c:pt idx="6">
                  <c:v>-26410</c:v>
                </c:pt>
                <c:pt idx="7">
                  <c:v>-120819</c:v>
                </c:pt>
                <c:pt idx="8">
                  <c:v>868365</c:v>
                </c:pt>
                <c:pt idx="9">
                  <c:v>-31409</c:v>
                </c:pt>
              </c:numCache>
            </c:numRef>
          </c:val>
          <c:extLst xmlns:c15="http://schemas.microsoft.com/office/drawing/2012/chart">
            <c:ext xmlns:c16="http://schemas.microsoft.com/office/drawing/2014/chart" uri="{C3380CC4-5D6E-409C-BE32-E72D297353CC}">
              <c16:uniqueId val="{00000000-3260-4497-9FFE-4708F2B0611E}"/>
            </c:ext>
          </c:extLst>
        </c:ser>
        <c:ser>
          <c:idx val="0"/>
          <c:order val="1"/>
          <c:tx>
            <c:strRef>
              <c:f>'data 3.19'!$A$3</c:f>
              <c:strCache>
                <c:ptCount val="1"/>
                <c:pt idx="0">
                  <c:v>Government</c:v>
                </c:pt>
              </c:strCache>
            </c:strRef>
          </c:tx>
          <c:spPr>
            <a:solidFill>
              <a:schemeClr val="accent2"/>
            </a:solidFill>
            <a:ln>
              <a:noFill/>
            </a:ln>
            <a:effectLst/>
          </c:spPr>
          <c:invertIfNegative val="0"/>
          <c:cat>
            <c:strRef>
              <c:f>'data 3.19'!$B$1:$K$1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3.19'!$B$3:$K$3</c:f>
              <c:numCache>
                <c:formatCode>_ * #,##0_ ;_ * \-#,##0_ ;_ * "-"??_ ;_ @_ </c:formatCode>
                <c:ptCount val="10"/>
                <c:pt idx="0">
                  <c:v>1099000</c:v>
                </c:pt>
                <c:pt idx="1">
                  <c:v>-67000</c:v>
                </c:pt>
                <c:pt idx="2">
                  <c:v>292000</c:v>
                </c:pt>
                <c:pt idx="3">
                  <c:v>-288000</c:v>
                </c:pt>
                <c:pt idx="4">
                  <c:v>64000</c:v>
                </c:pt>
                <c:pt idx="5">
                  <c:v>58000</c:v>
                </c:pt>
                <c:pt idx="6">
                  <c:v>45000.000000000226</c:v>
                </c:pt>
                <c:pt idx="7">
                  <c:v>3936000</c:v>
                </c:pt>
                <c:pt idx="8">
                  <c:v>441000</c:v>
                </c:pt>
                <c:pt idx="9">
                  <c:v>-2469000</c:v>
                </c:pt>
              </c:numCache>
            </c:numRef>
          </c:val>
          <c:extLst xmlns:c15="http://schemas.microsoft.com/office/drawing/2012/chart">
            <c:ext xmlns:c16="http://schemas.microsoft.com/office/drawing/2014/chart" uri="{C3380CC4-5D6E-409C-BE32-E72D297353CC}">
              <c16:uniqueId val="{00000001-3260-4497-9FFE-4708F2B0611E}"/>
            </c:ext>
          </c:extLst>
        </c:ser>
        <c:ser>
          <c:idx val="1"/>
          <c:order val="2"/>
          <c:tx>
            <c:strRef>
              <c:f>'data 3.19'!$A$4</c:f>
              <c:strCache>
                <c:ptCount val="1"/>
                <c:pt idx="0">
                  <c:v>Banks</c:v>
                </c:pt>
              </c:strCache>
            </c:strRef>
          </c:tx>
          <c:spPr>
            <a:solidFill>
              <a:schemeClr val="accent4"/>
            </a:solidFill>
            <a:ln>
              <a:noFill/>
            </a:ln>
            <a:effectLst/>
          </c:spPr>
          <c:invertIfNegative val="0"/>
          <c:cat>
            <c:strRef>
              <c:f>'data 3.19'!$B$1:$K$1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3.19'!$B$4:$K$4</c:f>
              <c:numCache>
                <c:formatCode>_ * #,##0_ ;_ * \-#,##0_ ;_ * "-"??_ ;_ @_ </c:formatCode>
                <c:ptCount val="10"/>
                <c:pt idx="0">
                  <c:v>3231321</c:v>
                </c:pt>
                <c:pt idx="1">
                  <c:v>-5222202</c:v>
                </c:pt>
                <c:pt idx="2">
                  <c:v>2479304</c:v>
                </c:pt>
                <c:pt idx="3">
                  <c:v>1989103</c:v>
                </c:pt>
                <c:pt idx="4">
                  <c:v>-2077817</c:v>
                </c:pt>
                <c:pt idx="5">
                  <c:v>2154148</c:v>
                </c:pt>
                <c:pt idx="6">
                  <c:v>-1650211</c:v>
                </c:pt>
                <c:pt idx="7">
                  <c:v>1875983</c:v>
                </c:pt>
                <c:pt idx="8">
                  <c:v>2177514</c:v>
                </c:pt>
                <c:pt idx="9">
                  <c:v>3557995</c:v>
                </c:pt>
              </c:numCache>
            </c:numRef>
          </c:val>
          <c:extLst xmlns:c15="http://schemas.microsoft.com/office/drawing/2012/chart">
            <c:ext xmlns:c16="http://schemas.microsoft.com/office/drawing/2014/chart" uri="{C3380CC4-5D6E-409C-BE32-E72D297353CC}">
              <c16:uniqueId val="{00000002-3260-4497-9FFE-4708F2B0611E}"/>
            </c:ext>
          </c:extLst>
        </c:ser>
        <c:ser>
          <c:idx val="2"/>
          <c:order val="3"/>
          <c:tx>
            <c:strRef>
              <c:f>'data 3.19'!$A$5</c:f>
              <c:strCache>
                <c:ptCount val="1"/>
                <c:pt idx="0">
                  <c:v>Business sector</c:v>
                </c:pt>
              </c:strCache>
            </c:strRef>
          </c:tx>
          <c:spPr>
            <a:solidFill>
              <a:schemeClr val="accent6"/>
            </a:solidFill>
            <a:ln>
              <a:noFill/>
            </a:ln>
            <a:effectLst/>
          </c:spPr>
          <c:invertIfNegative val="0"/>
          <c:cat>
            <c:strRef>
              <c:f>'data 3.19'!$B$1:$K$1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3.19'!$B$5:$K$5</c:f>
              <c:numCache>
                <c:formatCode>_ * #,##0_ ;_ * \-#,##0_ ;_ * "-"??_ ;_ @_ </c:formatCode>
                <c:ptCount val="10"/>
                <c:pt idx="0">
                  <c:v>-699055</c:v>
                </c:pt>
                <c:pt idx="1">
                  <c:v>1880245</c:v>
                </c:pt>
                <c:pt idx="2">
                  <c:v>-408376</c:v>
                </c:pt>
                <c:pt idx="3">
                  <c:v>-704457</c:v>
                </c:pt>
                <c:pt idx="4">
                  <c:v>-2985384</c:v>
                </c:pt>
                <c:pt idx="5">
                  <c:v>-3092326</c:v>
                </c:pt>
                <c:pt idx="6">
                  <c:v>-3083821</c:v>
                </c:pt>
                <c:pt idx="7">
                  <c:v>42230</c:v>
                </c:pt>
                <c:pt idx="8">
                  <c:v>1311017</c:v>
                </c:pt>
                <c:pt idx="9">
                  <c:v>1816524</c:v>
                </c:pt>
              </c:numCache>
            </c:numRef>
          </c:val>
          <c:extLst xmlns:c15="http://schemas.microsoft.com/office/drawing/2012/chart">
            <c:ext xmlns:c16="http://schemas.microsoft.com/office/drawing/2014/chart" uri="{C3380CC4-5D6E-409C-BE32-E72D297353CC}">
              <c16:uniqueId val="{00000003-3260-4497-9FFE-4708F2B0611E}"/>
            </c:ext>
          </c:extLst>
        </c:ser>
        <c:ser>
          <c:idx val="3"/>
          <c:order val="4"/>
          <c:tx>
            <c:strRef>
              <c:f>'data 3.19'!$A$6</c:f>
              <c:strCache>
                <c:ptCount val="1"/>
                <c:pt idx="0">
                  <c:v>Households</c:v>
                </c:pt>
              </c:strCache>
            </c:strRef>
          </c:tx>
          <c:spPr>
            <a:solidFill>
              <a:srgbClr val="AEDCE0"/>
            </a:solidFill>
            <a:ln>
              <a:noFill/>
            </a:ln>
            <a:effectLst/>
          </c:spPr>
          <c:invertIfNegative val="0"/>
          <c:cat>
            <c:strRef>
              <c:f>'data 3.19'!$B$1:$K$1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3.19'!$B$6:$K$6</c:f>
              <c:numCache>
                <c:formatCode>_ * #,##0_ ;_ * \-#,##0_ ;_ * "-"??_ ;_ @_ </c:formatCode>
                <c:ptCount val="10"/>
                <c:pt idx="0">
                  <c:v>-1367000</c:v>
                </c:pt>
                <c:pt idx="1">
                  <c:v>-1037000</c:v>
                </c:pt>
                <c:pt idx="2">
                  <c:v>-1324000</c:v>
                </c:pt>
                <c:pt idx="3">
                  <c:v>-1120000</c:v>
                </c:pt>
                <c:pt idx="4">
                  <c:v>-1213000</c:v>
                </c:pt>
                <c:pt idx="5">
                  <c:v>-1496000</c:v>
                </c:pt>
                <c:pt idx="6">
                  <c:v>-1521000</c:v>
                </c:pt>
                <c:pt idx="7">
                  <c:v>-1298000</c:v>
                </c:pt>
                <c:pt idx="8">
                  <c:v>-2143000</c:v>
                </c:pt>
                <c:pt idx="9">
                  <c:v>2130000</c:v>
                </c:pt>
              </c:numCache>
            </c:numRef>
          </c:val>
          <c:extLst xmlns:c15="http://schemas.microsoft.com/office/drawing/2012/chart">
            <c:ext xmlns:c16="http://schemas.microsoft.com/office/drawing/2014/chart" uri="{C3380CC4-5D6E-409C-BE32-E72D297353CC}">
              <c16:uniqueId val="{00000004-3260-4497-9FFE-4708F2B0611E}"/>
            </c:ext>
          </c:extLst>
        </c:ser>
        <c:dLbls>
          <c:showLegendKey val="0"/>
          <c:showVal val="0"/>
          <c:showCatName val="0"/>
          <c:showSerName val="0"/>
          <c:showPercent val="0"/>
          <c:showBubbleSize val="0"/>
        </c:dLbls>
        <c:gapWidth val="150"/>
        <c:overlap val="100"/>
        <c:axId val="1030318736"/>
        <c:axId val="1030321688"/>
      </c:barChart>
      <c:lineChart>
        <c:grouping val="standard"/>
        <c:varyColors val="0"/>
        <c:ser>
          <c:idx val="4"/>
          <c:order val="5"/>
          <c:tx>
            <c:strRef>
              <c:f>'data 3.19'!$A$7</c:f>
              <c:strCache>
                <c:ptCount val="1"/>
                <c:pt idx="0">
                  <c:v>Total</c:v>
                </c:pt>
              </c:strCache>
            </c:strRef>
          </c:tx>
          <c:spPr>
            <a:ln w="28575" cap="rnd">
              <a:noFill/>
              <a:round/>
            </a:ln>
            <a:effectLst/>
          </c:spPr>
          <c:marker>
            <c:symbol val="circle"/>
            <c:size val="5"/>
            <c:spPr>
              <a:solidFill>
                <a:schemeClr val="tx1"/>
              </a:solidFill>
              <a:ln w="9525">
                <a:noFill/>
              </a:ln>
              <a:effectLst/>
            </c:spPr>
          </c:marker>
          <c:cat>
            <c:strRef>
              <c:f>'data 3.19'!$B$1:$K$1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3.19'!$B$7:$K$7</c:f>
              <c:numCache>
                <c:formatCode>_ * #,##0_ ;_ * \-#,##0_ ;_ * "-"??_ ;_ @_ </c:formatCode>
                <c:ptCount val="10"/>
                <c:pt idx="0">
                  <c:v>1791118</c:v>
                </c:pt>
                <c:pt idx="1">
                  <c:v>-3671488</c:v>
                </c:pt>
                <c:pt idx="2">
                  <c:v>1066331</c:v>
                </c:pt>
                <c:pt idx="3">
                  <c:v>-1267660</c:v>
                </c:pt>
                <c:pt idx="4">
                  <c:v>-5759002</c:v>
                </c:pt>
                <c:pt idx="5">
                  <c:v>-3048401</c:v>
                </c:pt>
                <c:pt idx="6">
                  <c:v>-6236442</c:v>
                </c:pt>
                <c:pt idx="7">
                  <c:v>4435394</c:v>
                </c:pt>
                <c:pt idx="8">
                  <c:v>2654896</c:v>
                </c:pt>
                <c:pt idx="9">
                  <c:v>5004110</c:v>
                </c:pt>
              </c:numCache>
            </c:numRef>
          </c:val>
          <c:smooth val="0"/>
          <c:extLst xmlns:c15="http://schemas.microsoft.com/office/drawing/2012/chart">
            <c:ext xmlns:c16="http://schemas.microsoft.com/office/drawing/2014/chart" uri="{C3380CC4-5D6E-409C-BE32-E72D297353CC}">
              <c16:uniqueId val="{00000005-3260-4497-9FFE-4708F2B0611E}"/>
            </c:ext>
          </c:extLst>
        </c:ser>
        <c:dLbls>
          <c:showLegendKey val="0"/>
          <c:showVal val="0"/>
          <c:showCatName val="0"/>
          <c:showSerName val="0"/>
          <c:showPercent val="0"/>
          <c:showBubbleSize val="0"/>
        </c:dLbls>
        <c:marker val="1"/>
        <c:smooth val="0"/>
        <c:axId val="1030318736"/>
        <c:axId val="1030321688"/>
      </c:lineChart>
      <c:catAx>
        <c:axId val="1030318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1030321688"/>
        <c:crosses val="autoZero"/>
        <c:auto val="1"/>
        <c:lblAlgn val="ctr"/>
        <c:lblOffset val="100"/>
        <c:noMultiLvlLbl val="0"/>
      </c:catAx>
      <c:valAx>
        <c:axId val="1030321688"/>
        <c:scaling>
          <c:orientation val="minMax"/>
        </c:scaling>
        <c:delete val="0"/>
        <c:axPos val="l"/>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1030318736"/>
        <c:crosses val="autoZero"/>
        <c:crossBetween val="between"/>
        <c:majorUnit val="2000000"/>
        <c:minorUnit val="1000000"/>
        <c:dispUnits>
          <c:builtInUnit val="millions"/>
        </c:dispUnits>
      </c:valAx>
      <c:spPr>
        <a:noFill/>
        <a:ln>
          <a:noFill/>
        </a:ln>
        <a:effectLst/>
      </c:spPr>
    </c:plotArea>
    <c:legend>
      <c:legendPos val="b"/>
      <c:layout>
        <c:manualLayout>
          <c:xMode val="edge"/>
          <c:yMode val="edge"/>
          <c:x val="3.0498006522304184E-2"/>
          <c:y val="2.4905758675551986E-2"/>
          <c:w val="0.9431603642137325"/>
          <c:h val="0.11004214903514876"/>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he-IL"/>
        </a:p>
      </c:txPr>
    </c:legend>
    <c:plotVisOnly val="1"/>
    <c:dispBlanksAs val="gap"/>
    <c:showDLblsOverMax val="0"/>
  </c:chart>
  <c:spPr>
    <a:solidFill>
      <a:srgbClr val="F2F2F2"/>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41092739238899"/>
          <c:y val="7.434516992410492E-2"/>
          <c:w val="0.82627203536618454"/>
          <c:h val="0.72277354678963679"/>
        </c:manualLayout>
      </c:layout>
      <c:barChart>
        <c:barDir val="col"/>
        <c:grouping val="stacked"/>
        <c:varyColors val="0"/>
        <c:ser>
          <c:idx val="5"/>
          <c:order val="0"/>
          <c:tx>
            <c:strRef>
              <c:f>'data 3.20'!$A$3</c:f>
              <c:strCache>
                <c:ptCount val="1"/>
                <c:pt idx="0">
                  <c:v>households</c:v>
                </c:pt>
              </c:strCache>
            </c:strRef>
          </c:tx>
          <c:spPr>
            <a:solidFill>
              <a:srgbClr val="177990"/>
            </a:solidFill>
            <a:ln>
              <a:noFill/>
            </a:ln>
            <a:effectLst/>
          </c:spPr>
          <c:invertIfNegative val="0"/>
          <c:cat>
            <c:strRef>
              <c:f>'data 3.20'!$B$2:$H$2</c:f>
              <c:strCache>
                <c:ptCount val="7"/>
                <c:pt idx="0">
                  <c:v>2017</c:v>
                </c:pt>
                <c:pt idx="1">
                  <c:v>2018</c:v>
                </c:pt>
                <c:pt idx="2">
                  <c:v>2019</c:v>
                </c:pt>
                <c:pt idx="3">
                  <c:v>2020</c:v>
                </c:pt>
                <c:pt idx="4">
                  <c:v>2021</c:v>
                </c:pt>
                <c:pt idx="5">
                  <c:v>2022</c:v>
                </c:pt>
                <c:pt idx="6">
                  <c:v>2023</c:v>
                </c:pt>
              </c:strCache>
            </c:strRef>
          </c:cat>
          <c:val>
            <c:numRef>
              <c:f>'data 3.20'!$B$3:$H$3</c:f>
              <c:numCache>
                <c:formatCode>_ * #,##0_ ;_ * \-#,##0_ ;_ * "-"??_ ;_ @_ </c:formatCode>
                <c:ptCount val="7"/>
                <c:pt idx="0">
                  <c:v>-4048877.3439999996</c:v>
                </c:pt>
                <c:pt idx="1">
                  <c:v>-1159547.2949999999</c:v>
                </c:pt>
                <c:pt idx="2">
                  <c:v>-773480.82699999982</c:v>
                </c:pt>
                <c:pt idx="3">
                  <c:v>-1324299.0689999997</c:v>
                </c:pt>
                <c:pt idx="4">
                  <c:v>-1493326.773</c:v>
                </c:pt>
                <c:pt idx="5">
                  <c:v>-2597491.3949999991</c:v>
                </c:pt>
                <c:pt idx="6">
                  <c:v>2930470.2630000003</c:v>
                </c:pt>
              </c:numCache>
            </c:numRef>
          </c:val>
          <c:extLst xmlns:c15="http://schemas.microsoft.com/office/drawing/2012/chart">
            <c:ext xmlns:c16="http://schemas.microsoft.com/office/drawing/2014/chart" uri="{C3380CC4-5D6E-409C-BE32-E72D297353CC}">
              <c16:uniqueId val="{0000000B-B476-45E4-9CD5-4252C7D705A7}"/>
            </c:ext>
          </c:extLst>
        </c:ser>
        <c:ser>
          <c:idx val="0"/>
          <c:order val="1"/>
          <c:tx>
            <c:strRef>
              <c:f>'data 3.20'!$A$4</c:f>
              <c:strCache>
                <c:ptCount val="1"/>
              </c:strCache>
            </c:strRef>
          </c:tx>
          <c:spPr>
            <a:solidFill>
              <a:schemeClr val="accent1"/>
            </a:solidFill>
            <a:ln>
              <a:noFill/>
            </a:ln>
            <a:effectLst/>
          </c:spPr>
          <c:invertIfNegative val="0"/>
          <c:cat>
            <c:strRef>
              <c:f>'data 3.20'!$B$2:$H$2</c:f>
              <c:strCache>
                <c:ptCount val="7"/>
                <c:pt idx="0">
                  <c:v>2017</c:v>
                </c:pt>
                <c:pt idx="1">
                  <c:v>2018</c:v>
                </c:pt>
                <c:pt idx="2">
                  <c:v>2019</c:v>
                </c:pt>
                <c:pt idx="3">
                  <c:v>2020</c:v>
                </c:pt>
                <c:pt idx="4">
                  <c:v>2021</c:v>
                </c:pt>
                <c:pt idx="5">
                  <c:v>2022</c:v>
                </c:pt>
                <c:pt idx="6">
                  <c:v>2023</c:v>
                </c:pt>
              </c:strCache>
            </c:strRef>
          </c:cat>
          <c:val>
            <c:numRef>
              <c:f>'data 3.20'!$B$4:$H$4</c:f>
              <c:numCache>
                <c:formatCode>General</c:formatCode>
                <c:ptCount val="7"/>
              </c:numCache>
            </c:numRef>
          </c:val>
          <c:extLst>
            <c:ext xmlns:c16="http://schemas.microsoft.com/office/drawing/2014/chart" uri="{C3380CC4-5D6E-409C-BE32-E72D297353CC}">
              <c16:uniqueId val="{00000000-16FC-4CB8-BEFE-52946FFCD68F}"/>
            </c:ext>
          </c:extLst>
        </c:ser>
        <c:dLbls>
          <c:showLegendKey val="0"/>
          <c:showVal val="0"/>
          <c:showCatName val="0"/>
          <c:showSerName val="0"/>
          <c:showPercent val="0"/>
          <c:showBubbleSize val="0"/>
        </c:dLbls>
        <c:gapWidth val="150"/>
        <c:overlap val="100"/>
        <c:axId val="1030318736"/>
        <c:axId val="1030321688"/>
      </c:barChart>
      <c:catAx>
        <c:axId val="1030318736"/>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he-IL"/>
          </a:p>
        </c:txPr>
        <c:crossAx val="1030321688"/>
        <c:crosses val="autoZero"/>
        <c:auto val="1"/>
        <c:lblAlgn val="ctr"/>
        <c:lblOffset val="100"/>
        <c:noMultiLvlLbl val="0"/>
      </c:catAx>
      <c:valAx>
        <c:axId val="1030321688"/>
        <c:scaling>
          <c:orientation val="minMax"/>
        </c:scaling>
        <c:delete val="0"/>
        <c:axPos val="l"/>
        <c:majorGridlines>
          <c:spPr>
            <a:ln w="9525" cap="flat" cmpd="sng" algn="ctr">
              <a:noFill/>
              <a:round/>
            </a:ln>
            <a:effectLst/>
          </c:spPr>
        </c:majorGridlines>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1030318736"/>
        <c:crosses val="autoZero"/>
        <c:crossBetween val="between"/>
        <c:majorUnit val="2000000"/>
        <c:minorUnit val="1000000"/>
        <c:dispUnits>
          <c:builtInUnit val="millions"/>
        </c:dispUnits>
      </c:valAx>
      <c:spPr>
        <a:noFill/>
        <a:ln>
          <a:noFill/>
        </a:ln>
        <a:effectLst/>
      </c:spPr>
    </c:plotArea>
    <c:plotVisOnly val="1"/>
    <c:dispBlanksAs val="gap"/>
    <c:showDLblsOverMax val="0"/>
  </c:chart>
  <c:spPr>
    <a:solidFill>
      <a:srgbClr val="F2F2F2"/>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7327719184961989"/>
          <c:y val="0.12119723839533689"/>
          <c:w val="0.24169805567513272"/>
          <c:h val="0.53550621732393633"/>
        </c:manualLayout>
      </c:layout>
      <c:barChart>
        <c:barDir val="bar"/>
        <c:grouping val="clustered"/>
        <c:varyColors val="0"/>
        <c:ser>
          <c:idx val="0"/>
          <c:order val="0"/>
          <c:tx>
            <c:strRef>
              <c:f>'data 3.20'!$A$8</c:f>
              <c:strCache>
                <c:ptCount val="1"/>
                <c:pt idx="0">
                  <c:v>households</c:v>
                </c:pt>
              </c:strCache>
            </c:strRef>
          </c:tx>
          <c:spPr>
            <a:solidFill>
              <a:srgbClr val="177990"/>
            </a:solidFill>
            <a:ln>
              <a:noFill/>
            </a:ln>
            <a:effectLst/>
          </c:spPr>
          <c:invertIfNegative val="0"/>
          <c:dLbls>
            <c:dLbl>
              <c:idx val="3"/>
              <c:layout>
                <c:manualLayout>
                  <c:x val="-2.7979167953230818E-3"/>
                  <c:y val="-8.14061371244564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73B-429D-B0AA-32A81F0181C1}"/>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n-lt"/>
                    <a:ea typeface="+mn-ea"/>
                    <a:cs typeface="+mn-cs"/>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3.20'!$B$7:$E$7</c:f>
              <c:strCache>
                <c:ptCount val="4"/>
                <c:pt idx="0">
                  <c:v>Q1/2023</c:v>
                </c:pt>
                <c:pt idx="1">
                  <c:v>Q2/2023</c:v>
                </c:pt>
                <c:pt idx="2">
                  <c:v>Q3/2023</c:v>
                </c:pt>
                <c:pt idx="3">
                  <c:v>Q4/2023</c:v>
                </c:pt>
              </c:strCache>
            </c:strRef>
          </c:cat>
          <c:val>
            <c:numRef>
              <c:f>'data 3.20'!$B$8:$E$8</c:f>
              <c:numCache>
                <c:formatCode>_ * #,##0_ ;_ * \-#,##0_ ;_ * "-"??_ ;_ @_ </c:formatCode>
                <c:ptCount val="4"/>
                <c:pt idx="0">
                  <c:v>952561.41899999999</c:v>
                </c:pt>
                <c:pt idx="1">
                  <c:v>538585.0610000001</c:v>
                </c:pt>
                <c:pt idx="2">
                  <c:v>787613.304</c:v>
                </c:pt>
                <c:pt idx="3">
                  <c:v>651710.47899999993</c:v>
                </c:pt>
              </c:numCache>
            </c:numRef>
          </c:val>
          <c:extLst>
            <c:ext xmlns:c16="http://schemas.microsoft.com/office/drawing/2014/chart" uri="{C3380CC4-5D6E-409C-BE32-E72D297353CC}">
              <c16:uniqueId val="{00000000-04A5-4085-9340-473F115DAD82}"/>
            </c:ext>
          </c:extLst>
        </c:ser>
        <c:dLbls>
          <c:showLegendKey val="0"/>
          <c:showVal val="0"/>
          <c:showCatName val="0"/>
          <c:showSerName val="0"/>
          <c:showPercent val="0"/>
          <c:showBubbleSize val="0"/>
        </c:dLbls>
        <c:gapWidth val="182"/>
        <c:axId val="1148238280"/>
        <c:axId val="1148240904"/>
      </c:barChart>
      <c:catAx>
        <c:axId val="1148238280"/>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he-IL"/>
          </a:p>
        </c:txPr>
        <c:crossAx val="1148240904"/>
        <c:crosses val="autoZero"/>
        <c:auto val="1"/>
        <c:lblAlgn val="ctr"/>
        <c:lblOffset val="100"/>
        <c:noMultiLvlLbl val="0"/>
      </c:catAx>
      <c:valAx>
        <c:axId val="1148240904"/>
        <c:scaling>
          <c:orientation val="minMax"/>
        </c:scaling>
        <c:delete val="1"/>
        <c:axPos val="b"/>
        <c:majorGridlines>
          <c:spPr>
            <a:ln w="9525" cap="flat" cmpd="sng" algn="ctr">
              <a:noFill/>
              <a:round/>
            </a:ln>
            <a:effectLst/>
          </c:spPr>
        </c:majorGridlines>
        <c:numFmt formatCode="#,##0.0" sourceLinked="0"/>
        <c:majorTickMark val="none"/>
        <c:minorTickMark val="none"/>
        <c:tickLblPos val="nextTo"/>
        <c:crossAx val="1148238280"/>
        <c:crosses val="autoZero"/>
        <c:crossBetween val="between"/>
        <c:dispUnits>
          <c:builtInUnit val="millions"/>
        </c:dispUnits>
      </c:valAx>
      <c:spPr>
        <a:noFill/>
        <a:ln>
          <a:noFill/>
        </a:ln>
        <a:effectLst/>
      </c:spPr>
    </c:plotArea>
    <c:plotVisOnly val="1"/>
    <c:dispBlanksAs val="gap"/>
    <c:showDLblsOverMax val="0"/>
  </c:chart>
  <c:spPr>
    <a:solidFill>
      <a:srgbClr val="F2F2F2"/>
    </a:solidFill>
    <a:ln w="9525" cap="flat" cmpd="sng" algn="ctr">
      <a:noFill/>
      <a:round/>
    </a:ln>
    <a:effectLst/>
  </c:spPr>
  <c:txPr>
    <a:bodyPr/>
    <a:lstStyle/>
    <a:p>
      <a:pPr>
        <a:defRPr/>
      </a:pPr>
      <a:endParaRPr lang="he-IL"/>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390769485276205E-2"/>
          <c:y val="9.5831149416087238E-2"/>
          <c:w val="0.89368348118125751"/>
          <c:h val="0.73233953264601259"/>
        </c:manualLayout>
      </c:layout>
      <c:barChart>
        <c:barDir val="col"/>
        <c:grouping val="stacked"/>
        <c:varyColors val="0"/>
        <c:ser>
          <c:idx val="0"/>
          <c:order val="0"/>
          <c:tx>
            <c:strRef>
              <c:f>'data 3.21'!$A$3</c:f>
              <c:strCache>
                <c:ptCount val="1"/>
                <c:pt idx="0">
                  <c:v>Foreign banks’ deposits in Israel</c:v>
                </c:pt>
              </c:strCache>
            </c:strRef>
          </c:tx>
          <c:spPr>
            <a:solidFill>
              <a:srgbClr val="59BFCB"/>
            </a:solidFill>
            <a:ln>
              <a:noFill/>
            </a:ln>
            <a:effectLst/>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43A-42DA-A0EB-582A7F6E41FD}"/>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73-425F-A6F4-DA56B19F3CD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3.21'!$B$2:$K$2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3.21'!$B$3:$K$3</c:f>
              <c:numCache>
                <c:formatCode>_ * #,##0_ ;_ * \-#,##0_ ;_ * "-"??_ ;_ @_ </c:formatCode>
                <c:ptCount val="10"/>
                <c:pt idx="0">
                  <c:v>280.30099999999999</c:v>
                </c:pt>
                <c:pt idx="1">
                  <c:v>-1162.4190000000001</c:v>
                </c:pt>
                <c:pt idx="2">
                  <c:v>189.577</c:v>
                </c:pt>
                <c:pt idx="3">
                  <c:v>-736.85799999999995</c:v>
                </c:pt>
                <c:pt idx="4">
                  <c:v>7.2210000000000001</c:v>
                </c:pt>
                <c:pt idx="5">
                  <c:v>430.5</c:v>
                </c:pt>
                <c:pt idx="6">
                  <c:v>1052.68</c:v>
                </c:pt>
                <c:pt idx="7">
                  <c:v>2058.85</c:v>
                </c:pt>
                <c:pt idx="8">
                  <c:v>-1521.711</c:v>
                </c:pt>
                <c:pt idx="9">
                  <c:v>2206.145</c:v>
                </c:pt>
              </c:numCache>
            </c:numRef>
          </c:val>
          <c:extLst>
            <c:ext xmlns:c16="http://schemas.microsoft.com/office/drawing/2014/chart" uri="{C3380CC4-5D6E-409C-BE32-E72D297353CC}">
              <c16:uniqueId val="{00000001-6D73-425F-A6F4-DA56B19F3CD5}"/>
            </c:ext>
          </c:extLst>
        </c:ser>
        <c:ser>
          <c:idx val="1"/>
          <c:order val="1"/>
          <c:tx>
            <c:strRef>
              <c:f>'data 3.21'!$A$4</c:f>
              <c:strCache>
                <c:ptCount val="1"/>
                <c:pt idx="0">
                  <c:v>Nonresidents’ deposits (excluding banks) in Israel</c:v>
                </c:pt>
              </c:strCache>
            </c:strRef>
          </c:tx>
          <c:spPr>
            <a:solidFill>
              <a:srgbClr val="177990"/>
            </a:solidFill>
            <a:ln>
              <a:noFill/>
            </a:ln>
            <a:effectLst/>
          </c:spPr>
          <c:invertIfNegative val="0"/>
          <c:dLbls>
            <c:dLbl>
              <c:idx val="8"/>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43A-42DA-A0EB-582A7F6E41FD}"/>
                </c:ext>
              </c:extLst>
            </c:dLbl>
            <c:dLbl>
              <c:idx val="9"/>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D73-425F-A6F4-DA56B19F3CD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3.21'!$B$2:$K$2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3.21'!$B$4:$K$4</c:f>
              <c:numCache>
                <c:formatCode>_ * #,##0_ ;_ * \-#,##0_ ;_ * "-"??_ ;_ @_ </c:formatCode>
                <c:ptCount val="10"/>
                <c:pt idx="0">
                  <c:v>-3340.6309999999999</c:v>
                </c:pt>
                <c:pt idx="1">
                  <c:v>-2676.5070000000001</c:v>
                </c:pt>
                <c:pt idx="2">
                  <c:v>-1367.0240000000001</c:v>
                </c:pt>
                <c:pt idx="3">
                  <c:v>-584.48699999999997</c:v>
                </c:pt>
                <c:pt idx="4">
                  <c:v>-564.97099999999989</c:v>
                </c:pt>
                <c:pt idx="5">
                  <c:v>268.34699999999998</c:v>
                </c:pt>
                <c:pt idx="6">
                  <c:v>1169.056</c:v>
                </c:pt>
                <c:pt idx="7">
                  <c:v>1328.3510000000001</c:v>
                </c:pt>
                <c:pt idx="8">
                  <c:v>1893.251</c:v>
                </c:pt>
                <c:pt idx="9">
                  <c:v>3345.62</c:v>
                </c:pt>
              </c:numCache>
            </c:numRef>
          </c:val>
          <c:extLst>
            <c:ext xmlns:c16="http://schemas.microsoft.com/office/drawing/2014/chart" uri="{C3380CC4-5D6E-409C-BE32-E72D297353CC}">
              <c16:uniqueId val="{00000003-6D73-425F-A6F4-DA56B19F3CD5}"/>
            </c:ext>
          </c:extLst>
        </c:ser>
        <c:dLbls>
          <c:showLegendKey val="0"/>
          <c:showVal val="0"/>
          <c:showCatName val="0"/>
          <c:showSerName val="0"/>
          <c:showPercent val="0"/>
          <c:showBubbleSize val="0"/>
        </c:dLbls>
        <c:gapWidth val="150"/>
        <c:overlap val="100"/>
        <c:axId val="1849596224"/>
        <c:axId val="1849597208"/>
      </c:barChart>
      <c:lineChart>
        <c:grouping val="standard"/>
        <c:varyColors val="0"/>
        <c:ser>
          <c:idx val="2"/>
          <c:order val="2"/>
          <c:tx>
            <c:strRef>
              <c:f>'data 3.21'!$A$5</c:f>
              <c:strCache>
                <c:ptCount val="1"/>
                <c:pt idx="0">
                  <c:v>Total net transfers by nonresidents (including banks) into deposits in Israel</c:v>
                </c:pt>
              </c:strCache>
            </c:strRef>
          </c:tx>
          <c:spPr>
            <a:ln w="28575" cap="rnd">
              <a:noFill/>
              <a:round/>
            </a:ln>
            <a:effectLst/>
          </c:spPr>
          <c:marker>
            <c:symbol val="circle"/>
            <c:size val="5"/>
            <c:spPr>
              <a:solidFill>
                <a:schemeClr val="tx1"/>
              </a:solidFill>
              <a:ln w="9525">
                <a:noFill/>
              </a:ln>
              <a:effectLst/>
            </c:spPr>
          </c:marker>
          <c:cat>
            <c:strRef>
              <c:f>'data 3.21'!$B$2:$K$2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3.21'!$B$5:$K$5</c:f>
              <c:numCache>
                <c:formatCode>_ * #,##0_ ;_ * \-#,##0_ ;_ * "-"??_ ;_ @_ </c:formatCode>
                <c:ptCount val="10"/>
                <c:pt idx="0">
                  <c:v>-3060.33</c:v>
                </c:pt>
                <c:pt idx="1">
                  <c:v>-3838.9260000000004</c:v>
                </c:pt>
                <c:pt idx="2">
                  <c:v>-1177.4470000000001</c:v>
                </c:pt>
                <c:pt idx="3">
                  <c:v>-1321.3449999999998</c:v>
                </c:pt>
                <c:pt idx="4">
                  <c:v>-557.74999999999989</c:v>
                </c:pt>
                <c:pt idx="5">
                  <c:v>698.84699999999998</c:v>
                </c:pt>
                <c:pt idx="6">
                  <c:v>2221.7359999999999</c:v>
                </c:pt>
                <c:pt idx="7">
                  <c:v>3387.201</c:v>
                </c:pt>
                <c:pt idx="8">
                  <c:v>371.53999999999996</c:v>
                </c:pt>
                <c:pt idx="9">
                  <c:v>5551.7649999999994</c:v>
                </c:pt>
              </c:numCache>
            </c:numRef>
          </c:val>
          <c:smooth val="0"/>
          <c:extLst>
            <c:ext xmlns:c16="http://schemas.microsoft.com/office/drawing/2014/chart" uri="{C3380CC4-5D6E-409C-BE32-E72D297353CC}">
              <c16:uniqueId val="{00000005-6D73-425F-A6F4-DA56B19F3CD5}"/>
            </c:ext>
          </c:extLst>
        </c:ser>
        <c:dLbls>
          <c:showLegendKey val="0"/>
          <c:showVal val="0"/>
          <c:showCatName val="0"/>
          <c:showSerName val="0"/>
          <c:showPercent val="0"/>
          <c:showBubbleSize val="0"/>
        </c:dLbls>
        <c:marker val="1"/>
        <c:smooth val="0"/>
        <c:axId val="1849596224"/>
        <c:axId val="1849597208"/>
      </c:lineChart>
      <c:catAx>
        <c:axId val="18495962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1849597208"/>
        <c:crosses val="autoZero"/>
        <c:auto val="1"/>
        <c:lblAlgn val="ctr"/>
        <c:lblOffset val="100"/>
        <c:noMultiLvlLbl val="0"/>
      </c:catAx>
      <c:valAx>
        <c:axId val="1849597208"/>
        <c:scaling>
          <c:orientation val="minMax"/>
        </c:scaling>
        <c:delete val="0"/>
        <c:axPos val="l"/>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1849596224"/>
        <c:crosses val="autoZero"/>
        <c:crossBetween val="between"/>
        <c:dispUnits>
          <c:builtInUnit val="thousands"/>
        </c:dispUnits>
      </c:valAx>
      <c:spPr>
        <a:noFill/>
        <a:ln>
          <a:noFill/>
        </a:ln>
        <a:effectLst/>
      </c:spPr>
    </c:plotArea>
    <c:legend>
      <c:legendPos val="t"/>
      <c:layout>
        <c:manualLayout>
          <c:xMode val="edge"/>
          <c:yMode val="edge"/>
          <c:x val="5.8481889431885516E-2"/>
          <c:y val="1.6489658906428326E-2"/>
          <c:w val="0.86834762904231277"/>
          <c:h val="0.1899792839849798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he-IL"/>
        </a:p>
      </c:txPr>
    </c:legend>
    <c:plotVisOnly val="1"/>
    <c:dispBlanksAs val="gap"/>
    <c:showDLblsOverMax val="0"/>
  </c:chart>
  <c:spPr>
    <a:solidFill>
      <a:srgbClr val="F2F2F2"/>
    </a:solidFill>
    <a:ln w="9525" cap="flat" cmpd="sng" algn="ctr">
      <a:noFill/>
      <a:round/>
    </a:ln>
    <a:effectLst/>
  </c:spPr>
  <c:txPr>
    <a:bodyPr/>
    <a:lstStyle/>
    <a:p>
      <a:pPr>
        <a:defRPr/>
      </a:pPr>
      <a:endParaRPr lang="he-I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4429801223714E-2"/>
          <c:y val="0.20891242899774573"/>
          <c:w val="0.96630380925898607"/>
          <c:h val="0.67883360327496922"/>
        </c:manualLayout>
      </c:layout>
      <c:barChart>
        <c:barDir val="col"/>
        <c:grouping val="stacked"/>
        <c:varyColors val="0"/>
        <c:ser>
          <c:idx val="0"/>
          <c:order val="0"/>
          <c:tx>
            <c:strRef>
              <c:f>'data 3.22'!$A$2</c:f>
              <c:strCache>
                <c:ptCount val="1"/>
                <c:pt idx="0">
                  <c:v>Foreign banks’ deposits in Israel</c:v>
                </c:pt>
              </c:strCache>
            </c:strRef>
          </c:tx>
          <c:spPr>
            <a:solidFill>
              <a:schemeClr val="accent2"/>
            </a:solidFill>
            <a:ln>
              <a:noFill/>
            </a:ln>
            <a:effectLst/>
          </c:spPr>
          <c:invertIfNegative val="0"/>
          <c:cat>
            <c:strRef>
              <c:f>'data 3.22'!$B$1:$E$1</c:f>
              <c:strCache>
                <c:ptCount val="4"/>
                <c:pt idx="0">
                  <c:v>Q1/2023</c:v>
                </c:pt>
                <c:pt idx="1">
                  <c:v>Q2/2023</c:v>
                </c:pt>
                <c:pt idx="2">
                  <c:v>Q3/2023</c:v>
                </c:pt>
                <c:pt idx="3">
                  <c:v>Q4/2023</c:v>
                </c:pt>
              </c:strCache>
            </c:strRef>
          </c:cat>
          <c:val>
            <c:numRef>
              <c:f>'data 3.22'!$B$2:$E$2</c:f>
              <c:numCache>
                <c:formatCode>#,##0</c:formatCode>
                <c:ptCount val="4"/>
                <c:pt idx="0">
                  <c:v>1362973</c:v>
                </c:pt>
                <c:pt idx="1">
                  <c:v>-1065965</c:v>
                </c:pt>
                <c:pt idx="2">
                  <c:v>979282</c:v>
                </c:pt>
                <c:pt idx="3">
                  <c:v>929855</c:v>
                </c:pt>
              </c:numCache>
            </c:numRef>
          </c:val>
          <c:extLst>
            <c:ext xmlns:c16="http://schemas.microsoft.com/office/drawing/2014/chart" uri="{C3380CC4-5D6E-409C-BE32-E72D297353CC}">
              <c16:uniqueId val="{00000000-CB55-4D45-9F8B-E3E8B914E7F9}"/>
            </c:ext>
          </c:extLst>
        </c:ser>
        <c:ser>
          <c:idx val="1"/>
          <c:order val="1"/>
          <c:tx>
            <c:strRef>
              <c:f>'data 3.22'!$A$3</c:f>
              <c:strCache>
                <c:ptCount val="1"/>
                <c:pt idx="0">
                  <c:v>Nonresidents’ deposits (excluding banks) in Israel</c:v>
                </c:pt>
              </c:strCache>
            </c:strRef>
          </c:tx>
          <c:spPr>
            <a:solidFill>
              <a:srgbClr val="177990"/>
            </a:solidFill>
            <a:ln>
              <a:noFill/>
            </a:ln>
            <a:effectLst/>
          </c:spPr>
          <c:invertIfNegative val="0"/>
          <c:cat>
            <c:strRef>
              <c:f>'data 3.22'!$B$1:$E$1</c:f>
              <c:strCache>
                <c:ptCount val="4"/>
                <c:pt idx="0">
                  <c:v>Q1/2023</c:v>
                </c:pt>
                <c:pt idx="1">
                  <c:v>Q2/2023</c:v>
                </c:pt>
                <c:pt idx="2">
                  <c:v>Q3/2023</c:v>
                </c:pt>
                <c:pt idx="3">
                  <c:v>Q4/2023</c:v>
                </c:pt>
              </c:strCache>
            </c:strRef>
          </c:cat>
          <c:val>
            <c:numRef>
              <c:f>'data 3.22'!$B$3:$E$3</c:f>
              <c:numCache>
                <c:formatCode>#,##0</c:formatCode>
                <c:ptCount val="4"/>
                <c:pt idx="0">
                  <c:v>1591684</c:v>
                </c:pt>
                <c:pt idx="1">
                  <c:v>40238</c:v>
                </c:pt>
                <c:pt idx="2">
                  <c:v>760041</c:v>
                </c:pt>
                <c:pt idx="3">
                  <c:v>953657</c:v>
                </c:pt>
              </c:numCache>
            </c:numRef>
          </c:val>
          <c:extLst>
            <c:ext xmlns:c16="http://schemas.microsoft.com/office/drawing/2014/chart" uri="{C3380CC4-5D6E-409C-BE32-E72D297353CC}">
              <c16:uniqueId val="{00000001-CB55-4D45-9F8B-E3E8B914E7F9}"/>
            </c:ext>
          </c:extLst>
        </c:ser>
        <c:dLbls>
          <c:showLegendKey val="0"/>
          <c:showVal val="0"/>
          <c:showCatName val="0"/>
          <c:showSerName val="0"/>
          <c:showPercent val="0"/>
          <c:showBubbleSize val="0"/>
        </c:dLbls>
        <c:gapWidth val="219"/>
        <c:overlap val="100"/>
        <c:axId val="939906280"/>
        <c:axId val="939904312"/>
      </c:barChart>
      <c:lineChart>
        <c:grouping val="standard"/>
        <c:varyColors val="0"/>
        <c:ser>
          <c:idx val="2"/>
          <c:order val="2"/>
          <c:tx>
            <c:strRef>
              <c:f>'data 3.22'!$A$4</c:f>
              <c:strCache>
                <c:ptCount val="1"/>
                <c:pt idx="0">
                  <c:v>Total net transfers by nonresidents (including banks) into deposits in Israel</c:v>
                </c:pt>
              </c:strCache>
            </c:strRef>
          </c:tx>
          <c:spPr>
            <a:ln w="28575" cap="rnd">
              <a:noFill/>
              <a:round/>
            </a:ln>
            <a:effectLst/>
          </c:spPr>
          <c:marker>
            <c:symbol val="circle"/>
            <c:size val="5"/>
            <c:spPr>
              <a:solidFill>
                <a:schemeClr val="tx1"/>
              </a:solidFill>
              <a:ln w="9525">
                <a:noFill/>
              </a:ln>
              <a:effectLst/>
            </c:spPr>
          </c:marker>
          <c:cat>
            <c:strRef>
              <c:f>'data 3.22'!$B$1:$E$1</c:f>
              <c:strCache>
                <c:ptCount val="4"/>
                <c:pt idx="0">
                  <c:v>Q1/2023</c:v>
                </c:pt>
                <c:pt idx="1">
                  <c:v>Q2/2023</c:v>
                </c:pt>
                <c:pt idx="2">
                  <c:v>Q3/2023</c:v>
                </c:pt>
                <c:pt idx="3">
                  <c:v>Q4/2023</c:v>
                </c:pt>
              </c:strCache>
            </c:strRef>
          </c:cat>
          <c:val>
            <c:numRef>
              <c:f>'data 3.22'!$B$4:$E$4</c:f>
              <c:numCache>
                <c:formatCode>#,##0</c:formatCode>
                <c:ptCount val="4"/>
                <c:pt idx="0">
                  <c:v>2954657</c:v>
                </c:pt>
                <c:pt idx="1">
                  <c:v>-1025727</c:v>
                </c:pt>
                <c:pt idx="2">
                  <c:v>1739323</c:v>
                </c:pt>
                <c:pt idx="3">
                  <c:v>1883512</c:v>
                </c:pt>
              </c:numCache>
            </c:numRef>
          </c:val>
          <c:smooth val="0"/>
          <c:extLst>
            <c:ext xmlns:c16="http://schemas.microsoft.com/office/drawing/2014/chart" uri="{C3380CC4-5D6E-409C-BE32-E72D297353CC}">
              <c16:uniqueId val="{00000002-CB55-4D45-9F8B-E3E8B914E7F9}"/>
            </c:ext>
          </c:extLst>
        </c:ser>
        <c:dLbls>
          <c:showLegendKey val="0"/>
          <c:showVal val="0"/>
          <c:showCatName val="0"/>
          <c:showSerName val="0"/>
          <c:showPercent val="0"/>
          <c:showBubbleSize val="0"/>
        </c:dLbls>
        <c:marker val="1"/>
        <c:smooth val="0"/>
        <c:axId val="939906280"/>
        <c:axId val="939904312"/>
      </c:lineChart>
      <c:catAx>
        <c:axId val="93990628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939904312"/>
        <c:crosses val="autoZero"/>
        <c:auto val="1"/>
        <c:lblAlgn val="ctr"/>
        <c:lblOffset val="100"/>
        <c:noMultiLvlLbl val="0"/>
      </c:catAx>
      <c:valAx>
        <c:axId val="939904312"/>
        <c:scaling>
          <c:orientation val="minMax"/>
        </c:scaling>
        <c:delete val="0"/>
        <c:axPos val="l"/>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e-IL"/>
          </a:p>
        </c:txPr>
        <c:crossAx val="939906280"/>
        <c:crosses val="autoZero"/>
        <c:crossBetween val="between"/>
        <c:majorUnit val="1000000"/>
        <c:dispUnits>
          <c:builtInUnit val="millions"/>
        </c:dispUnits>
      </c:valAx>
      <c:spPr>
        <a:noFill/>
        <a:ln>
          <a:noFill/>
        </a:ln>
        <a:effectLst/>
      </c:spPr>
    </c:plotArea>
    <c:legend>
      <c:legendPos val="t"/>
      <c:legendEntry>
        <c:idx val="0"/>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he-IL"/>
          </a:p>
        </c:txPr>
      </c:legendEntry>
      <c:legendEntry>
        <c:idx val="1"/>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he-IL"/>
          </a:p>
        </c:txPr>
      </c:legendEntry>
      <c:legendEntry>
        <c:idx val="2"/>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he-IL"/>
          </a:p>
        </c:txPr>
      </c:legendEntry>
      <c:layout>
        <c:manualLayout>
          <c:xMode val="edge"/>
          <c:yMode val="edge"/>
          <c:x val="5.4286175507334014E-2"/>
          <c:y val="2.1210154229650169E-2"/>
          <c:w val="0.8520615495045929"/>
          <c:h val="0.2124947376934610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he-IL"/>
        </a:p>
      </c:txPr>
    </c:legend>
    <c:plotVisOnly val="1"/>
    <c:dispBlanksAs val="gap"/>
    <c:showDLblsOverMax val="0"/>
  </c:chart>
  <c:spPr>
    <a:solidFill>
      <a:srgbClr val="F2F2F2"/>
    </a:solidFill>
    <a:ln w="9525" cap="flat" cmpd="sng" algn="ctr">
      <a:noFill/>
      <a:round/>
    </a:ln>
    <a:effectLst/>
  </c:spPr>
  <c:txPr>
    <a:bodyPr/>
    <a:lstStyle/>
    <a:p>
      <a:pPr>
        <a:defRPr>
          <a:solidFill>
            <a:schemeClr val="tx1">
              <a:lumMod val="65000"/>
              <a:lumOff val="35000"/>
            </a:schemeClr>
          </a:solidFill>
        </a:defRPr>
      </a:pPr>
      <a:endParaRPr lang="he-I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832479204491575"/>
          <c:y val="0.24461105583793968"/>
          <c:w val="0.58374852626603857"/>
          <c:h val="0.5828218585279219"/>
        </c:manualLayout>
      </c:layout>
      <c:barChart>
        <c:barDir val="bar"/>
        <c:grouping val="clustered"/>
        <c:varyColors val="0"/>
        <c:ser>
          <c:idx val="0"/>
          <c:order val="0"/>
          <c:tx>
            <c:strRef>
              <c:f>'data 3.2'!$B$10</c:f>
              <c:strCache>
                <c:ptCount val="1"/>
                <c:pt idx="0">
                  <c:v>2023</c:v>
                </c:pt>
              </c:strCache>
            </c:strRef>
          </c:tx>
          <c:spPr>
            <a:solidFill>
              <a:schemeClr val="accent1"/>
            </a:solidFill>
            <a:ln>
              <a:noFill/>
            </a:ln>
            <a:effectLst/>
          </c:spPr>
          <c:invertIfNegative val="0"/>
          <c:dPt>
            <c:idx val="0"/>
            <c:invertIfNegative val="0"/>
            <c:bubble3D val="0"/>
            <c:spPr>
              <a:solidFill>
                <a:srgbClr val="59BFCB"/>
              </a:solidFill>
              <a:ln>
                <a:solidFill>
                  <a:srgbClr val="59BFCB"/>
                </a:solidFill>
              </a:ln>
              <a:effectLst/>
            </c:spPr>
            <c:extLst>
              <c:ext xmlns:c16="http://schemas.microsoft.com/office/drawing/2014/chart" uri="{C3380CC4-5D6E-409C-BE32-E72D297353CC}">
                <c16:uniqueId val="{0000002B-BF06-4BB2-9D00-AA2434B2CEDE}"/>
              </c:ext>
            </c:extLst>
          </c:dPt>
          <c:dPt>
            <c:idx val="1"/>
            <c:invertIfNegative val="0"/>
            <c:bubble3D val="0"/>
            <c:spPr>
              <a:solidFill>
                <a:schemeClr val="bg1">
                  <a:lumMod val="65000"/>
                </a:schemeClr>
              </a:solidFill>
              <a:ln>
                <a:solidFill>
                  <a:schemeClr val="bg1">
                    <a:lumMod val="65000"/>
                  </a:schemeClr>
                </a:solidFill>
              </a:ln>
              <a:effectLst/>
            </c:spPr>
            <c:extLst>
              <c:ext xmlns:c16="http://schemas.microsoft.com/office/drawing/2014/chart" uri="{C3380CC4-5D6E-409C-BE32-E72D297353CC}">
                <c16:uniqueId val="{00000023-BF06-4BB2-9D00-AA2434B2CEDE}"/>
              </c:ext>
            </c:extLst>
          </c:dPt>
          <c:dPt>
            <c:idx val="2"/>
            <c:invertIfNegative val="0"/>
            <c:bubble3D val="0"/>
            <c:spPr>
              <a:solidFill>
                <a:srgbClr val="AEDCE0"/>
              </a:solidFill>
              <a:ln>
                <a:solidFill>
                  <a:srgbClr val="AEDCE0"/>
                </a:solidFill>
              </a:ln>
              <a:effectLst/>
            </c:spPr>
            <c:extLst>
              <c:ext xmlns:c16="http://schemas.microsoft.com/office/drawing/2014/chart" uri="{C3380CC4-5D6E-409C-BE32-E72D297353CC}">
                <c16:uniqueId val="{00000018-BF06-4BB2-9D00-AA2434B2CEDE}"/>
              </c:ext>
            </c:extLst>
          </c:dPt>
          <c:dPt>
            <c:idx val="3"/>
            <c:invertIfNegative val="0"/>
            <c:bubble3D val="0"/>
            <c:spPr>
              <a:solidFill>
                <a:srgbClr val="006666"/>
              </a:solidFill>
              <a:ln>
                <a:solidFill>
                  <a:srgbClr val="006666"/>
                </a:solidFill>
              </a:ln>
              <a:effectLst/>
            </c:spPr>
            <c:extLst>
              <c:ext xmlns:c16="http://schemas.microsoft.com/office/drawing/2014/chart" uri="{C3380CC4-5D6E-409C-BE32-E72D297353CC}">
                <c16:uniqueId val="{00000012-BF06-4BB2-9D00-AA2434B2CEDE}"/>
              </c:ext>
            </c:extLst>
          </c:dPt>
          <c:dLbls>
            <c:dLbl>
              <c:idx val="0"/>
              <c:layout>
                <c:manualLayout>
                  <c:x val="-2.8268981211144063E-2"/>
                  <c:y val="7.240943831371532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BF06-4BB2-9D00-AA2434B2CEDE}"/>
                </c:ext>
              </c:extLst>
            </c:dLbl>
            <c:dLbl>
              <c:idx val="1"/>
              <c:layout>
                <c:manualLayout>
                  <c:x val="-0.6377898236527908"/>
                  <c:y val="-5.932786646328845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BF06-4BB2-9D00-AA2434B2CED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'data 3.2'!$A$11:$A$15</c15:sqref>
                  </c15:fullRef>
                </c:ext>
              </c:extLst>
              <c:f>'data 3.2'!$A$11:$A$14</c:f>
              <c:strCache>
                <c:ptCount val="4"/>
                <c:pt idx="0">
                  <c:v>Net investments</c:v>
                </c:pt>
                <c:pt idx="1">
                  <c:v>Price changes</c:v>
                </c:pt>
                <c:pt idx="2">
                  <c:v>Exchange rate differential</c:v>
                </c:pt>
                <c:pt idx="3">
                  <c:v>Other adjustments</c:v>
                </c:pt>
              </c:strCache>
            </c:strRef>
          </c:cat>
          <c:val>
            <c:numRef>
              <c:extLst>
                <c:ext xmlns:c15="http://schemas.microsoft.com/office/drawing/2012/chart" uri="{02D57815-91ED-43cb-92C2-25804820EDAC}">
                  <c15:fullRef>
                    <c15:sqref>'data 3.2'!$B$11:$B$15</c15:sqref>
                  </c15:fullRef>
                </c:ext>
              </c:extLst>
              <c:f>'data 3.2'!$B$11:$B$14</c:f>
              <c:numCache>
                <c:formatCode>#,##0</c:formatCode>
                <c:ptCount val="4"/>
                <c:pt idx="0">
                  <c:v>14.793042</c:v>
                </c:pt>
                <c:pt idx="1">
                  <c:v>13.423412000000001</c:v>
                </c:pt>
                <c:pt idx="2">
                  <c:v>-2.0496590000000001</c:v>
                </c:pt>
                <c:pt idx="3">
                  <c:v>-1.1272739999999921</c:v>
                </c:pt>
              </c:numCache>
            </c:numRef>
          </c:val>
          <c:extLst>
            <c:ext xmlns:c16="http://schemas.microsoft.com/office/drawing/2014/chart" uri="{C3380CC4-5D6E-409C-BE32-E72D297353CC}">
              <c16:uniqueId val="{00000002-BF06-4BB2-9D00-AA2434B2CEDE}"/>
            </c:ext>
          </c:extLst>
        </c:ser>
        <c:dLbls>
          <c:showLegendKey val="0"/>
          <c:showVal val="0"/>
          <c:showCatName val="0"/>
          <c:showSerName val="0"/>
          <c:showPercent val="0"/>
          <c:showBubbleSize val="0"/>
        </c:dLbls>
        <c:gapWidth val="150"/>
        <c:axId val="660314408"/>
        <c:axId val="660312768"/>
      </c:barChart>
      <c:valAx>
        <c:axId val="660312768"/>
        <c:scaling>
          <c:orientation val="minMax"/>
        </c:scaling>
        <c:delete val="1"/>
        <c:axPos val="b"/>
        <c:majorGridlines>
          <c:spPr>
            <a:ln w="9525" cap="flat" cmpd="sng" algn="ctr">
              <a:noFill/>
              <a:round/>
            </a:ln>
            <a:effectLst/>
          </c:spPr>
        </c:majorGridlines>
        <c:numFmt formatCode="#,##0" sourceLinked="1"/>
        <c:majorTickMark val="none"/>
        <c:minorTickMark val="none"/>
        <c:tickLblPos val="nextTo"/>
        <c:crossAx val="660314408"/>
        <c:crosses val="autoZero"/>
        <c:crossBetween val="between"/>
        <c:majorUnit val="5"/>
      </c:valAx>
      <c:catAx>
        <c:axId val="660314408"/>
        <c:scaling>
          <c:orientation val="minMax"/>
        </c:scaling>
        <c:delete val="0"/>
        <c:axPos val="l"/>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2820000" spcFirstLastPara="1" vertOverflow="ellipsis" wrap="square" anchor="ctr" anchorCtr="1"/>
          <a:lstStyle/>
          <a:p>
            <a:pPr>
              <a:defRPr sz="9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60312768"/>
        <c:crosses val="autoZero"/>
        <c:auto val="1"/>
        <c:lblAlgn val="ctr"/>
        <c:lblOffset val="100"/>
        <c:noMultiLvlLbl val="0"/>
      </c:cat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04861111111111"/>
          <c:y val="0.10640187812419592"/>
          <c:w val="0.87621888888888888"/>
          <c:h val="0.67829085848289972"/>
        </c:manualLayout>
      </c:layout>
      <c:barChart>
        <c:barDir val="col"/>
        <c:grouping val="stacked"/>
        <c:varyColors val="0"/>
        <c:ser>
          <c:idx val="2"/>
          <c:order val="0"/>
          <c:tx>
            <c:strRef>
              <c:f>'data 3.3'!$A$2</c:f>
              <c:strCache>
                <c:ptCount val="1"/>
                <c:pt idx="0">
                  <c:v>Net direct investments</c:v>
                </c:pt>
              </c:strCache>
            </c:strRef>
          </c:tx>
          <c:spPr>
            <a:solidFill>
              <a:srgbClr val="177990"/>
            </a:solidFill>
            <a:ln>
              <a:solidFill>
                <a:srgbClr val="177990"/>
              </a:solidFill>
            </a:ln>
          </c:spPr>
          <c:invertIfNegative val="0"/>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26E-4F7F-BEBF-F7A8F939B594}"/>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26E-4F7F-BEBF-F7A8F939B594}"/>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26E-4F7F-BEBF-F7A8F939B594}"/>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26E-4F7F-BEBF-F7A8F939B594}"/>
                </c:ext>
              </c:extLst>
            </c:dLbl>
            <c:spPr>
              <a:noFill/>
              <a:ln>
                <a:noFill/>
              </a:ln>
              <a:effectLst/>
            </c:spPr>
            <c:txPr>
              <a:bodyPr wrap="square" lIns="38100" tIns="19050" rIns="38100" bIns="19050" anchor="ctr">
                <a:spAutoFit/>
              </a:bodyPr>
              <a:lstStyle/>
              <a:p>
                <a:pPr>
                  <a:defRPr>
                    <a:solidFill>
                      <a:schemeClr val="bg1"/>
                    </a:solidFill>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'data 3.3'!$B$1:$L$1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'data 3.3'!$B$2:$L$2</c:f>
              <c:numCache>
                <c:formatCode>#,##0</c:formatCode>
                <c:ptCount val="11"/>
                <c:pt idx="0">
                  <c:v>11843</c:v>
                </c:pt>
                <c:pt idx="1">
                  <c:v>6050</c:v>
                </c:pt>
                <c:pt idx="2">
                  <c:v>11338</c:v>
                </c:pt>
                <c:pt idx="3">
                  <c:v>11989</c:v>
                </c:pt>
                <c:pt idx="4">
                  <c:v>16894</c:v>
                </c:pt>
                <c:pt idx="5">
                  <c:v>21514.605</c:v>
                </c:pt>
                <c:pt idx="6">
                  <c:v>17362.681</c:v>
                </c:pt>
                <c:pt idx="7">
                  <c:v>20968.887999999999</c:v>
                </c:pt>
                <c:pt idx="8">
                  <c:v>18950.100999999999</c:v>
                </c:pt>
                <c:pt idx="9">
                  <c:v>23031.45</c:v>
                </c:pt>
                <c:pt idx="10">
                  <c:v>16422.43</c:v>
                </c:pt>
              </c:numCache>
            </c:numRef>
          </c:val>
          <c:extLst>
            <c:ext xmlns:c16="http://schemas.microsoft.com/office/drawing/2014/chart" uri="{C3380CC4-5D6E-409C-BE32-E72D297353CC}">
              <c16:uniqueId val="{00000004-C26E-4F7F-BEBF-F7A8F939B594}"/>
            </c:ext>
          </c:extLst>
        </c:ser>
        <c:ser>
          <c:idx val="0"/>
          <c:order val="1"/>
          <c:tx>
            <c:strRef>
              <c:f>'data 3.3'!$A$3</c:f>
              <c:strCache>
                <c:ptCount val="1"/>
                <c:pt idx="0">
                  <c:v>Net investments in the tradable securities portfolio</c:v>
                </c:pt>
              </c:strCache>
            </c:strRef>
          </c:tx>
          <c:spPr>
            <a:solidFill>
              <a:srgbClr val="59BFCB"/>
            </a:solidFill>
            <a:ln>
              <a:solidFill>
                <a:srgbClr val="59BFCB"/>
              </a:solidFill>
            </a:ln>
          </c:spPr>
          <c:invertIfNegative val="0"/>
          <c:dLbls>
            <c:dLbl>
              <c:idx val="7"/>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26E-4F7F-BEBF-F7A8F939B594}"/>
                </c:ext>
              </c:extLst>
            </c:dLbl>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26E-4F7F-BEBF-F7A8F939B594}"/>
                </c:ext>
              </c:extLst>
            </c:dLbl>
            <c:dLbl>
              <c:idx val="9"/>
              <c:layout>
                <c:manualLayout>
                  <c:x val="6.1302681992337051E-2"/>
                  <c:y val="-6.08186910462067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26E-4F7F-BEBF-F7A8F939B594}"/>
                </c:ext>
              </c:extLst>
            </c:dLbl>
            <c:dLbl>
              <c:idx val="10"/>
              <c:layout>
                <c:manualLayout>
                  <c:x val="3.065134099616746E-3"/>
                  <c:y val="-4.21034057730236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26E-4F7F-BEBF-F7A8F939B59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strRef>
              <c:f>'data 3.3'!$B$1:$L$1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'data 3.3'!$B$3:$L$3</c:f>
              <c:numCache>
                <c:formatCode>#,##0</c:formatCode>
                <c:ptCount val="11"/>
                <c:pt idx="0">
                  <c:v>1703</c:v>
                </c:pt>
                <c:pt idx="1">
                  <c:v>9456</c:v>
                </c:pt>
                <c:pt idx="2">
                  <c:v>2755</c:v>
                </c:pt>
                <c:pt idx="3">
                  <c:v>2972</c:v>
                </c:pt>
                <c:pt idx="4">
                  <c:v>1946</c:v>
                </c:pt>
                <c:pt idx="5">
                  <c:v>-3091.3919999999998</c:v>
                </c:pt>
                <c:pt idx="6">
                  <c:v>-25.946999999999999</c:v>
                </c:pt>
                <c:pt idx="7">
                  <c:v>18886.454000000002</c:v>
                </c:pt>
                <c:pt idx="8">
                  <c:v>30476.182000000001</c:v>
                </c:pt>
                <c:pt idx="9">
                  <c:v>4892.4979999999996</c:v>
                </c:pt>
                <c:pt idx="10">
                  <c:v>-3338.973</c:v>
                </c:pt>
              </c:numCache>
            </c:numRef>
          </c:val>
          <c:extLst>
            <c:ext xmlns:c16="http://schemas.microsoft.com/office/drawing/2014/chart" uri="{C3380CC4-5D6E-409C-BE32-E72D297353CC}">
              <c16:uniqueId val="{00000009-C26E-4F7F-BEBF-F7A8F939B594}"/>
            </c:ext>
          </c:extLst>
        </c:ser>
        <c:ser>
          <c:idx val="1"/>
          <c:order val="2"/>
          <c:tx>
            <c:strRef>
              <c:f>'data 3.3'!$A$4</c:f>
              <c:strCache>
                <c:ptCount val="1"/>
                <c:pt idx="0">
                  <c:v>Other net investments</c:v>
                </c:pt>
              </c:strCache>
            </c:strRef>
          </c:tx>
          <c:spPr>
            <a:solidFill>
              <a:srgbClr val="AEDCE0"/>
            </a:solidFill>
            <a:ln>
              <a:solidFill>
                <a:srgbClr val="AEDCE0"/>
              </a:solidFill>
            </a:ln>
          </c:spPr>
          <c:invertIfNegative val="0"/>
          <c:cat>
            <c:strRef>
              <c:f>'data 3.3'!$B$1:$L$1</c:f>
              <c:strCache>
                <c:ptCount val="11"/>
                <c:pt idx="0">
                  <c:v>2013</c:v>
                </c:pt>
                <c:pt idx="1">
                  <c:v>2014</c:v>
                </c:pt>
                <c:pt idx="2">
                  <c:v>2015</c:v>
                </c:pt>
                <c:pt idx="3">
                  <c:v>2016</c:v>
                </c:pt>
                <c:pt idx="4">
                  <c:v>2017</c:v>
                </c:pt>
                <c:pt idx="5">
                  <c:v>2018</c:v>
                </c:pt>
                <c:pt idx="6">
                  <c:v>2019</c:v>
                </c:pt>
                <c:pt idx="7">
                  <c:v>2020</c:v>
                </c:pt>
                <c:pt idx="8">
                  <c:v>2021</c:v>
                </c:pt>
                <c:pt idx="9">
                  <c:v>2022</c:v>
                </c:pt>
                <c:pt idx="10">
                  <c:v>2023</c:v>
                </c:pt>
              </c:strCache>
            </c:strRef>
          </c:cat>
          <c:val>
            <c:numRef>
              <c:f>'data 3.3'!$B$4:$L$4</c:f>
              <c:numCache>
                <c:formatCode>#,##0</c:formatCode>
                <c:ptCount val="11"/>
                <c:pt idx="0">
                  <c:v>-811</c:v>
                </c:pt>
                <c:pt idx="1">
                  <c:v>-6730</c:v>
                </c:pt>
                <c:pt idx="2">
                  <c:v>-5536</c:v>
                </c:pt>
                <c:pt idx="3">
                  <c:v>2843</c:v>
                </c:pt>
                <c:pt idx="4">
                  <c:v>-3057</c:v>
                </c:pt>
                <c:pt idx="5">
                  <c:v>604.63200000000006</c:v>
                </c:pt>
                <c:pt idx="6">
                  <c:v>4020.2489999999998</c:v>
                </c:pt>
                <c:pt idx="7">
                  <c:v>843.53099999999995</c:v>
                </c:pt>
                <c:pt idx="8">
                  <c:v>9430.6029999999992</c:v>
                </c:pt>
                <c:pt idx="9">
                  <c:v>-3231.3820000000001</c:v>
                </c:pt>
                <c:pt idx="10">
                  <c:v>1709.5849999999991</c:v>
                </c:pt>
              </c:numCache>
            </c:numRef>
          </c:val>
          <c:extLst>
            <c:ext xmlns:c16="http://schemas.microsoft.com/office/drawing/2014/chart" uri="{C3380CC4-5D6E-409C-BE32-E72D297353CC}">
              <c16:uniqueId val="{0000000A-C26E-4F7F-BEBF-F7A8F939B594}"/>
            </c:ext>
          </c:extLst>
        </c:ser>
        <c:dLbls>
          <c:showLegendKey val="0"/>
          <c:showVal val="0"/>
          <c:showCatName val="0"/>
          <c:showSerName val="0"/>
          <c:showPercent val="0"/>
          <c:showBubbleSize val="0"/>
        </c:dLbls>
        <c:gapWidth val="30"/>
        <c:overlap val="100"/>
        <c:axId val="159752960"/>
        <c:axId val="159754496"/>
      </c:barChart>
      <c:lineChart>
        <c:grouping val="standard"/>
        <c:varyColors val="0"/>
        <c:ser>
          <c:idx val="3"/>
          <c:order val="3"/>
          <c:tx>
            <c:strRef>
              <c:f>'data 3.3'!$A$5</c:f>
              <c:strCache>
                <c:ptCount val="1"/>
                <c:pt idx="0">
                  <c:v>Net investments</c:v>
                </c:pt>
              </c:strCache>
            </c:strRef>
          </c:tx>
          <c:spPr>
            <a:ln w="19050">
              <a:noFill/>
            </a:ln>
          </c:spPr>
          <c:marker>
            <c:symbol val="diamond"/>
            <c:size val="5"/>
            <c:spPr>
              <a:ln cap="rnd"/>
            </c:spPr>
          </c:marker>
          <c:cat>
            <c:numRef>
              <c:f>'data 3.1'!$A$4:$A$13</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3.3'!$B$5:$L$5</c:f>
              <c:numCache>
                <c:formatCode>#,##0</c:formatCode>
                <c:ptCount val="11"/>
                <c:pt idx="0">
                  <c:v>12733</c:v>
                </c:pt>
                <c:pt idx="1">
                  <c:v>8776</c:v>
                </c:pt>
                <c:pt idx="2">
                  <c:v>8556</c:v>
                </c:pt>
                <c:pt idx="3">
                  <c:v>17803</c:v>
                </c:pt>
                <c:pt idx="4">
                  <c:v>15779</c:v>
                </c:pt>
                <c:pt idx="5">
                  <c:v>19027.845000000001</c:v>
                </c:pt>
                <c:pt idx="6">
                  <c:v>21356.983</c:v>
                </c:pt>
                <c:pt idx="7">
                  <c:v>40698.873</c:v>
                </c:pt>
                <c:pt idx="8">
                  <c:v>58856.885999999999</c:v>
                </c:pt>
                <c:pt idx="9">
                  <c:v>24692.565999999999</c:v>
                </c:pt>
                <c:pt idx="10">
                  <c:v>14793.041999999999</c:v>
                </c:pt>
              </c:numCache>
            </c:numRef>
          </c:val>
          <c:smooth val="0"/>
          <c:extLst>
            <c:ext xmlns:c16="http://schemas.microsoft.com/office/drawing/2014/chart" uri="{C3380CC4-5D6E-409C-BE32-E72D297353CC}">
              <c16:uniqueId val="{0000000B-C26E-4F7F-BEBF-F7A8F939B594}"/>
            </c:ext>
          </c:extLst>
        </c:ser>
        <c:dLbls>
          <c:showLegendKey val="0"/>
          <c:showVal val="0"/>
          <c:showCatName val="0"/>
          <c:showSerName val="0"/>
          <c:showPercent val="0"/>
          <c:showBubbleSize val="0"/>
        </c:dLbls>
        <c:marker val="1"/>
        <c:smooth val="0"/>
        <c:axId val="159752960"/>
        <c:axId val="159754496"/>
      </c:lineChart>
      <c:catAx>
        <c:axId val="159752960"/>
        <c:scaling>
          <c:orientation val="minMax"/>
        </c:scaling>
        <c:delete val="0"/>
        <c:axPos val="b"/>
        <c:numFmt formatCode="General" sourceLinked="1"/>
        <c:majorTickMark val="none"/>
        <c:minorTickMark val="none"/>
        <c:tickLblPos val="low"/>
        <c:txPr>
          <a:bodyPr rot="-3000000" vert="horz"/>
          <a:lstStyle/>
          <a:p>
            <a:pPr>
              <a:defRPr sz="900" baseline="0"/>
            </a:pPr>
            <a:endParaRPr lang="he-IL"/>
          </a:p>
        </c:txPr>
        <c:crossAx val="159754496"/>
        <c:crosses val="autoZero"/>
        <c:auto val="1"/>
        <c:lblAlgn val="ctr"/>
        <c:lblOffset val="100"/>
        <c:tickMarkSkip val="10"/>
        <c:noMultiLvlLbl val="1"/>
      </c:catAx>
      <c:valAx>
        <c:axId val="159754496"/>
        <c:scaling>
          <c:orientation val="minMax"/>
          <c:max val="60000"/>
          <c:min val="-10000"/>
        </c:scaling>
        <c:delete val="0"/>
        <c:axPos val="l"/>
        <c:majorGridlines>
          <c:spPr>
            <a:ln w="9525">
              <a:noFill/>
              <a:prstDash val="solid"/>
            </a:ln>
          </c:spPr>
        </c:majorGridlines>
        <c:numFmt formatCode="#,##0" sourceLinked="0"/>
        <c:majorTickMark val="none"/>
        <c:minorTickMark val="none"/>
        <c:tickLblPos val="low"/>
        <c:spPr>
          <a:ln>
            <a:noFill/>
          </a:ln>
        </c:spPr>
        <c:txPr>
          <a:bodyPr rot="0" vert="horz"/>
          <a:lstStyle/>
          <a:p>
            <a:pPr>
              <a:defRPr/>
            </a:pPr>
            <a:endParaRPr lang="he-IL"/>
          </a:p>
        </c:txPr>
        <c:crossAx val="159752960"/>
        <c:crosses val="autoZero"/>
        <c:crossBetween val="between"/>
        <c:dispUnits>
          <c:builtInUnit val="thousands"/>
        </c:dispUnits>
      </c:valAx>
      <c:spPr>
        <a:solidFill>
          <a:schemeClr val="bg1">
            <a:lumMod val="95000"/>
          </a:schemeClr>
        </a:solidFill>
        <a:ln>
          <a:noFill/>
        </a:ln>
      </c:spPr>
    </c:plotArea>
    <c:legend>
      <c:legendPos val="l"/>
      <c:layout>
        <c:manualLayout>
          <c:xMode val="edge"/>
          <c:yMode val="edge"/>
          <c:x val="6.9826892328114162E-2"/>
          <c:y val="1.9431774395441585E-2"/>
          <c:w val="0.6918358756060069"/>
          <c:h val="0.4125773148148148"/>
        </c:manualLayout>
      </c:layout>
      <c:overlay val="0"/>
      <c:spPr>
        <a:ln>
          <a:noFill/>
        </a:ln>
      </c:spPr>
    </c:legend>
    <c:plotVisOnly val="0"/>
    <c:dispBlanksAs val="gap"/>
    <c:showDLblsOverMax val="0"/>
  </c:chart>
  <c:spPr>
    <a:solidFill>
      <a:schemeClr val="bg1">
        <a:lumMod val="95000"/>
      </a:schemeClr>
    </a:solidFill>
    <a:ln cap="rnd">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miter lim="800000"/>
    </a:ln>
  </c:spPr>
  <c:txPr>
    <a:bodyPr/>
    <a:lstStyle/>
    <a:p>
      <a:pPr>
        <a:defRPr sz="1100" b="0" i="0" u="none" strike="noStrike" baseline="0">
          <a:solidFill>
            <a:schemeClr val="tx1"/>
          </a:solidFill>
          <a:latin typeface="Assistant" panose="00000500000000000000" pitchFamily="2" charset="-79"/>
          <a:ea typeface="Arial"/>
          <a:cs typeface="Assistant" panose="00000500000000000000" pitchFamily="2" charset="-79"/>
        </a:defRPr>
      </a:pPr>
      <a:endParaRPr lang="he-I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64260717410332E-2"/>
          <c:y val="0.25204490740740743"/>
          <c:w val="0.86773812620708679"/>
          <c:h val="0.55631898148148151"/>
        </c:manualLayout>
      </c:layout>
      <c:barChart>
        <c:barDir val="col"/>
        <c:grouping val="clustered"/>
        <c:varyColors val="0"/>
        <c:ser>
          <c:idx val="2"/>
          <c:order val="1"/>
          <c:tx>
            <c:strRef>
              <c:f>'data 3.4'!$A$3</c:f>
              <c:strCache>
                <c:ptCount val="1"/>
                <c:pt idx="0">
                  <c:v>Direct investments in Israel by nonresidents—equities</c:v>
                </c:pt>
              </c:strCache>
            </c:strRef>
          </c:tx>
          <c:spPr>
            <a:solidFill>
              <a:srgbClr val="59BFCB"/>
            </a:solidFill>
            <a:ln>
              <a:noFill/>
            </a:ln>
            <a:effectLst/>
          </c:spPr>
          <c:invertIfNegative val="0"/>
          <c:cat>
            <c:strRef>
              <c:f>'data 3.4'!$B$1:$K$1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3.4'!$B$3:$K$3</c:f>
              <c:numCache>
                <c:formatCode>#,##0</c:formatCode>
                <c:ptCount val="10"/>
                <c:pt idx="0">
                  <c:v>3779</c:v>
                </c:pt>
                <c:pt idx="1">
                  <c:v>5569</c:v>
                </c:pt>
                <c:pt idx="2">
                  <c:v>7839</c:v>
                </c:pt>
                <c:pt idx="3">
                  <c:v>12535</c:v>
                </c:pt>
                <c:pt idx="4">
                  <c:v>18188</c:v>
                </c:pt>
                <c:pt idx="5">
                  <c:v>9353</c:v>
                </c:pt>
                <c:pt idx="6">
                  <c:v>15679</c:v>
                </c:pt>
                <c:pt idx="7">
                  <c:v>8330</c:v>
                </c:pt>
                <c:pt idx="8">
                  <c:v>14049</c:v>
                </c:pt>
                <c:pt idx="9" formatCode="General">
                  <c:v>7808</c:v>
                </c:pt>
              </c:numCache>
            </c:numRef>
          </c:val>
          <c:extLst>
            <c:ext xmlns:c16="http://schemas.microsoft.com/office/drawing/2014/chart" uri="{C3380CC4-5D6E-409C-BE32-E72D297353CC}">
              <c16:uniqueId val="{0000000A-45C9-4D2E-BCAD-0D9977952990}"/>
            </c:ext>
          </c:extLst>
        </c:ser>
        <c:ser>
          <c:idx val="1"/>
          <c:order val="2"/>
          <c:tx>
            <c:strRef>
              <c:f>'data 3.4'!$A$4</c:f>
              <c:strCache>
                <c:ptCount val="1"/>
                <c:pt idx="0">
                  <c:v>Undistributed profits</c:v>
                </c:pt>
              </c:strCache>
            </c:strRef>
          </c:tx>
          <c:spPr>
            <a:solidFill>
              <a:srgbClr val="177990"/>
            </a:solidFill>
            <a:ln>
              <a:noFill/>
            </a:ln>
            <a:effectLst/>
          </c:spPr>
          <c:invertIfNegative val="0"/>
          <c:cat>
            <c:strRef>
              <c:f>'data 3.4'!$B$1:$K$1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3.4'!$B$4:$K$4</c:f>
              <c:numCache>
                <c:formatCode>_ * #,##0_ ;_ * \-#,##0_ ;_ * "-"??_ ;_ @_ </c:formatCode>
                <c:ptCount val="10"/>
                <c:pt idx="0">
                  <c:v>3777</c:v>
                </c:pt>
                <c:pt idx="1">
                  <c:v>3992</c:v>
                </c:pt>
                <c:pt idx="2">
                  <c:v>3424</c:v>
                </c:pt>
                <c:pt idx="3">
                  <c:v>3677</c:v>
                </c:pt>
                <c:pt idx="4">
                  <c:v>3347</c:v>
                </c:pt>
                <c:pt idx="5">
                  <c:v>6027</c:v>
                </c:pt>
                <c:pt idx="6">
                  <c:v>4919</c:v>
                </c:pt>
                <c:pt idx="7">
                  <c:v>9265</c:v>
                </c:pt>
                <c:pt idx="8">
                  <c:v>7116</c:v>
                </c:pt>
                <c:pt idx="9" formatCode="General">
                  <c:v>7753</c:v>
                </c:pt>
              </c:numCache>
            </c:numRef>
          </c:val>
          <c:extLst>
            <c:ext xmlns:c16="http://schemas.microsoft.com/office/drawing/2014/chart" uri="{C3380CC4-5D6E-409C-BE32-E72D297353CC}">
              <c16:uniqueId val="{0000000C-45C9-4D2E-BCAD-0D9977952990}"/>
            </c:ext>
          </c:extLst>
        </c:ser>
        <c:dLbls>
          <c:showLegendKey val="0"/>
          <c:showVal val="0"/>
          <c:showCatName val="0"/>
          <c:showSerName val="0"/>
          <c:showPercent val="0"/>
          <c:showBubbleSize val="0"/>
        </c:dLbls>
        <c:gapWidth val="30"/>
        <c:axId val="866134824"/>
        <c:axId val="866142696"/>
      </c:barChart>
      <c:lineChart>
        <c:grouping val="standard"/>
        <c:varyColors val="0"/>
        <c:ser>
          <c:idx val="0"/>
          <c:order val="0"/>
          <c:tx>
            <c:strRef>
              <c:f>'data 3.4'!$A$2</c:f>
              <c:strCache>
                <c:ptCount val="1"/>
                <c:pt idx="0">
                  <c:v>Direct investments in Israel by nonresidents</c:v>
                </c:pt>
              </c:strCache>
            </c:strRef>
          </c:tx>
          <c:spPr>
            <a:ln w="28575" cap="rnd">
              <a:noFill/>
              <a:round/>
            </a:ln>
            <a:effectLst/>
          </c:spPr>
          <c:marker>
            <c:symbol val="circle"/>
            <c:size val="5"/>
            <c:spPr>
              <a:solidFill>
                <a:schemeClr val="bg2">
                  <a:lumMod val="50000"/>
                </a:schemeClr>
              </a:solidFill>
              <a:ln w="9525">
                <a:noFill/>
              </a:ln>
              <a:effectLst/>
            </c:spPr>
          </c:marker>
          <c:dLbls>
            <c:dLbl>
              <c:idx val="8"/>
              <c:layout>
                <c:manualLayout>
                  <c:x val="-4.2333333333333466E-2"/>
                  <c:y val="-4.11574074074074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3D-4C3A-A0C3-375ED371B10A}"/>
                </c:ext>
              </c:extLst>
            </c:dLbl>
            <c:dLbl>
              <c:idx val="9"/>
              <c:layout>
                <c:manualLayout>
                  <c:x val="-4.5861111111111109E-2"/>
                  <c:y val="-5.29166666666667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3D-4C3A-A0C3-375ED371B10A}"/>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3.4'!$B$1:$K$1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3.4'!$B$2:$K$2</c:f>
              <c:numCache>
                <c:formatCode>#,##0</c:formatCode>
                <c:ptCount val="10"/>
                <c:pt idx="0">
                  <c:v>6049.1050000000005</c:v>
                </c:pt>
                <c:pt idx="1">
                  <c:v>11336.502</c:v>
                </c:pt>
                <c:pt idx="2">
                  <c:v>11988.255000000001</c:v>
                </c:pt>
                <c:pt idx="3">
                  <c:v>16892.825000000001</c:v>
                </c:pt>
                <c:pt idx="4">
                  <c:v>21514.605</c:v>
                </c:pt>
                <c:pt idx="5">
                  <c:v>17362.681</c:v>
                </c:pt>
                <c:pt idx="6">
                  <c:v>20968.887999999999</c:v>
                </c:pt>
                <c:pt idx="7">
                  <c:v>18950.101000000002</c:v>
                </c:pt>
                <c:pt idx="8">
                  <c:v>23031.45</c:v>
                </c:pt>
                <c:pt idx="9">
                  <c:v>16422.43</c:v>
                </c:pt>
              </c:numCache>
            </c:numRef>
          </c:val>
          <c:smooth val="0"/>
          <c:extLst>
            <c:ext xmlns:c16="http://schemas.microsoft.com/office/drawing/2014/chart" uri="{C3380CC4-5D6E-409C-BE32-E72D297353CC}">
              <c16:uniqueId val="{0000000D-45C9-4D2E-BCAD-0D9977952990}"/>
            </c:ext>
          </c:extLst>
        </c:ser>
        <c:ser>
          <c:idx val="4"/>
          <c:order val="4"/>
          <c:tx>
            <c:strRef>
              <c:f>'data 3.4'!$A$6</c:f>
              <c:strCache>
                <c:ptCount val="1"/>
                <c:pt idx="0">
                  <c:v>הייטק סה"כ</c:v>
                </c:pt>
              </c:strCache>
            </c:strRef>
          </c:tx>
          <c:spPr>
            <a:ln w="25400" cap="rnd">
              <a:noFill/>
              <a:round/>
            </a:ln>
            <a:effectLst/>
          </c:spPr>
          <c:marker>
            <c:symbol val="circle"/>
            <c:size val="5"/>
            <c:spPr>
              <a:solidFill>
                <a:schemeClr val="accent5"/>
              </a:solidFill>
              <a:ln w="9525">
                <a:solidFill>
                  <a:schemeClr val="accent5"/>
                </a:solidFill>
              </a:ln>
              <a:effectLst/>
            </c:spPr>
          </c:marker>
          <c:cat>
            <c:strRef>
              <c:f>'data 3.4'!$B$1:$K$1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3.4'!$B$6:$K$6</c:f>
            </c:numRef>
          </c:val>
          <c:smooth val="0"/>
          <c:extLst xmlns:c15="http://schemas.microsoft.com/office/drawing/2012/chart">
            <c:ext xmlns:c16="http://schemas.microsoft.com/office/drawing/2014/chart" uri="{C3380CC4-5D6E-409C-BE32-E72D297353CC}">
              <c16:uniqueId val="{00000000-CBBE-48D5-86C7-DE90A37DF1B3}"/>
            </c:ext>
          </c:extLst>
        </c:ser>
        <c:dLbls>
          <c:showLegendKey val="0"/>
          <c:showVal val="0"/>
          <c:showCatName val="0"/>
          <c:showSerName val="0"/>
          <c:showPercent val="0"/>
          <c:showBubbleSize val="0"/>
        </c:dLbls>
        <c:marker val="1"/>
        <c:smooth val="0"/>
        <c:axId val="866134824"/>
        <c:axId val="866142696"/>
        <c:extLst>
          <c:ext xmlns:c15="http://schemas.microsoft.com/office/drawing/2012/chart" uri="{02D57815-91ED-43cb-92C2-25804820EDAC}">
            <c15:filteredLineSeries>
              <c15:ser>
                <c:idx val="3"/>
                <c:order val="3"/>
                <c:tx>
                  <c:strRef>
                    <c:extLst>
                      <c:ext uri="{02D57815-91ED-43cb-92C2-25804820EDAC}">
                        <c15:formulaRef>
                          <c15:sqref>'data 3.4'!$A$5</c15:sqref>
                        </c15:formulaRef>
                      </c:ext>
                    </c:extLst>
                    <c:strCache>
                      <c:ptCount val="1"/>
                      <c:pt idx="0">
                        <c:v>הלוואות בעלים</c:v>
                      </c:pt>
                    </c:strCache>
                  </c:strRef>
                </c:tx>
                <c:spPr>
                  <a:ln w="25400" cap="rnd">
                    <a:noFill/>
                    <a:round/>
                  </a:ln>
                  <a:effectLst/>
                </c:spPr>
                <c:marker>
                  <c:symbol val="circle"/>
                  <c:size val="5"/>
                  <c:spPr>
                    <a:solidFill>
                      <a:schemeClr val="accent4"/>
                    </a:solidFill>
                    <a:ln w="9525">
                      <a:solidFill>
                        <a:schemeClr val="accent4"/>
                      </a:solidFill>
                    </a:ln>
                    <a:effectLst/>
                  </c:spPr>
                </c:marker>
                <c:cat>
                  <c:strRef>
                    <c:extLst>
                      <c:ext uri="{02D57815-91ED-43cb-92C2-25804820EDAC}">
                        <c15:formulaRef>
                          <c15:sqref>'data 3.4'!$B$1:$K$1</c15:sqref>
                        </c15:formulaRef>
                      </c:ext>
                    </c:extLst>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extLst>
                      <c:ext uri="{02D57815-91ED-43cb-92C2-25804820EDAC}">
                        <c15:formulaRef>
                          <c15:sqref>'data 3.4'!$B$5:$K$5</c15:sqref>
                        </c15:formulaRef>
                      </c:ext>
                    </c:extLst>
                    <c:numCache>
                      <c:formatCode>_ * #,##0_ ;_ * \-#,##0_ ;_ * "-"??_ ;_ @_ </c:formatCode>
                      <c:ptCount val="10"/>
                      <c:pt idx="0">
                        <c:v>-2638.2660000000001</c:v>
                      </c:pt>
                      <c:pt idx="1">
                        <c:v>857.95899999999995</c:v>
                      </c:pt>
                      <c:pt idx="2">
                        <c:v>190.14100000000002</c:v>
                      </c:pt>
                      <c:pt idx="3">
                        <c:v>268.827</c:v>
                      </c:pt>
                      <c:pt idx="4">
                        <c:v>-436.76900000000001</c:v>
                      </c:pt>
                      <c:pt idx="5">
                        <c:v>1521.6669999999999</c:v>
                      </c:pt>
                      <c:pt idx="6">
                        <c:v>71.926000000000016</c:v>
                      </c:pt>
                      <c:pt idx="7">
                        <c:v>662.54</c:v>
                      </c:pt>
                      <c:pt idx="8">
                        <c:v>880.99599999999987</c:v>
                      </c:pt>
                      <c:pt idx="9">
                        <c:v>54</c:v>
                      </c:pt>
                    </c:numCache>
                  </c:numRef>
                </c:val>
                <c:smooth val="0"/>
                <c:extLst>
                  <c:ext xmlns:c16="http://schemas.microsoft.com/office/drawing/2014/chart" uri="{C3380CC4-5D6E-409C-BE32-E72D297353CC}">
                    <c16:uniqueId val="{00000000-89E6-43E7-B446-0CADDC854F2D}"/>
                  </c:ext>
                </c:extLst>
              </c15:ser>
            </c15:filteredLineSeries>
          </c:ext>
        </c:extLst>
      </c:lineChart>
      <c:catAx>
        <c:axId val="866134824"/>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34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866142696"/>
        <c:crosses val="autoZero"/>
        <c:auto val="1"/>
        <c:lblAlgn val="ctr"/>
        <c:lblOffset val="100"/>
        <c:noMultiLvlLbl val="0"/>
      </c:catAx>
      <c:valAx>
        <c:axId val="866142696"/>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866134824"/>
        <c:crosses val="autoZero"/>
        <c:crossBetween val="between"/>
        <c:majorUnit val="5000"/>
        <c:minorUnit val="1000"/>
        <c:dispUnits>
          <c:builtInUnit val="thousands"/>
        </c:dispUnits>
      </c:valAx>
      <c:spPr>
        <a:noFill/>
        <a:ln>
          <a:noFill/>
        </a:ln>
        <a:effectLst/>
      </c:spPr>
    </c:plotArea>
    <c:legend>
      <c:legendPos val="t"/>
      <c:layout>
        <c:manualLayout>
          <c:xMode val="edge"/>
          <c:yMode val="edge"/>
          <c:x val="3.2569784399511255E-2"/>
          <c:y val="3.0092592592592593E-3"/>
          <c:w val="0.76459895155886637"/>
          <c:h val="0.319222222222222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80241537435693"/>
          <c:y val="0.14002036607925425"/>
          <c:w val="0.85937729658792639"/>
          <c:h val="0.50606696930089035"/>
        </c:manualLayout>
      </c:layout>
      <c:barChart>
        <c:barDir val="col"/>
        <c:grouping val="clustered"/>
        <c:varyColors val="0"/>
        <c:ser>
          <c:idx val="0"/>
          <c:order val="0"/>
          <c:tx>
            <c:strRef>
              <c:f>'data 3.5'!$A$2</c:f>
              <c:strCache>
                <c:ptCount val="1"/>
                <c:pt idx="0">
                  <c:v>Equities</c:v>
                </c:pt>
              </c:strCache>
            </c:strRef>
          </c:tx>
          <c:spPr>
            <a:solidFill>
              <a:schemeClr val="accent1"/>
            </a:solidFill>
            <a:ln>
              <a:noFill/>
            </a:ln>
            <a:effectLst/>
          </c:spPr>
          <c:invertIfNegative val="0"/>
          <c:cat>
            <c:numRef>
              <c:f>'data 3.5'!$B$1:$K$1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3.5'!$B$2:$K$2</c:f>
              <c:numCache>
                <c:formatCode>#,##0</c:formatCode>
                <c:ptCount val="10"/>
                <c:pt idx="0">
                  <c:v>3600</c:v>
                </c:pt>
                <c:pt idx="1">
                  <c:v>4521</c:v>
                </c:pt>
                <c:pt idx="2">
                  <c:v>3560</c:v>
                </c:pt>
                <c:pt idx="3">
                  <c:v>-3</c:v>
                </c:pt>
                <c:pt idx="4">
                  <c:v>-8380</c:v>
                </c:pt>
                <c:pt idx="5">
                  <c:v>-3170</c:v>
                </c:pt>
                <c:pt idx="6">
                  <c:v>-5648.0820000000003</c:v>
                </c:pt>
                <c:pt idx="7">
                  <c:v>10970.368999999999</c:v>
                </c:pt>
                <c:pt idx="8">
                  <c:v>707.74200000000019</c:v>
                </c:pt>
                <c:pt idx="9">
                  <c:v>-1264.771</c:v>
                </c:pt>
              </c:numCache>
            </c:numRef>
          </c:val>
          <c:extLst>
            <c:ext xmlns:c16="http://schemas.microsoft.com/office/drawing/2014/chart" uri="{C3380CC4-5D6E-409C-BE32-E72D297353CC}">
              <c16:uniqueId val="{00000000-4017-4AD0-8A1E-B2FB15167643}"/>
            </c:ext>
          </c:extLst>
        </c:ser>
        <c:ser>
          <c:idx val="1"/>
          <c:order val="1"/>
          <c:tx>
            <c:strRef>
              <c:f>'data 3.5'!$A$3</c:f>
              <c:strCache>
                <c:ptCount val="1"/>
                <c:pt idx="0">
                  <c:v>Bonds (including Makam)</c:v>
                </c:pt>
              </c:strCache>
            </c:strRef>
          </c:tx>
          <c:spPr>
            <a:solidFill>
              <a:srgbClr val="8BCED6"/>
            </a:solidFill>
            <a:ln>
              <a:noFill/>
            </a:ln>
            <a:effectLst/>
          </c:spPr>
          <c:invertIfNegative val="0"/>
          <c:cat>
            <c:numRef>
              <c:f>'data 3.5'!$B$1:$K$1</c:f>
              <c:numCache>
                <c:formatCode>General</c:formatCode>
                <c:ptCount val="10"/>
                <c:pt idx="0">
                  <c:v>2014</c:v>
                </c:pt>
                <c:pt idx="1">
                  <c:v>2015</c:v>
                </c:pt>
                <c:pt idx="2">
                  <c:v>2016</c:v>
                </c:pt>
                <c:pt idx="3">
                  <c:v>2017</c:v>
                </c:pt>
                <c:pt idx="4">
                  <c:v>2018</c:v>
                </c:pt>
                <c:pt idx="5">
                  <c:v>2019</c:v>
                </c:pt>
                <c:pt idx="6">
                  <c:v>2020</c:v>
                </c:pt>
                <c:pt idx="7">
                  <c:v>2021</c:v>
                </c:pt>
                <c:pt idx="8">
                  <c:v>2022</c:v>
                </c:pt>
                <c:pt idx="9">
                  <c:v>2023</c:v>
                </c:pt>
              </c:numCache>
            </c:numRef>
          </c:cat>
          <c:val>
            <c:numRef>
              <c:f>'data 3.5'!$B$3:$K$3</c:f>
              <c:numCache>
                <c:formatCode>#,##0</c:formatCode>
                <c:ptCount val="10"/>
                <c:pt idx="0">
                  <c:v>5856</c:v>
                </c:pt>
                <c:pt idx="1">
                  <c:v>-1767</c:v>
                </c:pt>
                <c:pt idx="2">
                  <c:v>-589</c:v>
                </c:pt>
                <c:pt idx="3">
                  <c:v>1951</c:v>
                </c:pt>
                <c:pt idx="4">
                  <c:v>5288.6079999999993</c:v>
                </c:pt>
                <c:pt idx="5">
                  <c:v>3144.0530000000003</c:v>
                </c:pt>
                <c:pt idx="6">
                  <c:v>24534.536</c:v>
                </c:pt>
                <c:pt idx="7">
                  <c:v>19505.812999999998</c:v>
                </c:pt>
                <c:pt idx="8">
                  <c:v>4184.7560000000003</c:v>
                </c:pt>
                <c:pt idx="9">
                  <c:v>-2074.2020000000002</c:v>
                </c:pt>
              </c:numCache>
            </c:numRef>
          </c:val>
          <c:extLst xmlns:c15="http://schemas.microsoft.com/office/drawing/2012/chart">
            <c:ext xmlns:c16="http://schemas.microsoft.com/office/drawing/2014/chart" uri="{C3380CC4-5D6E-409C-BE32-E72D297353CC}">
              <c16:uniqueId val="{00000003-4017-4AD0-8A1E-B2FB15167643}"/>
            </c:ext>
          </c:extLst>
        </c:ser>
        <c:dLbls>
          <c:showLegendKey val="0"/>
          <c:showVal val="0"/>
          <c:showCatName val="0"/>
          <c:showSerName val="0"/>
          <c:showPercent val="0"/>
          <c:showBubbleSize val="0"/>
        </c:dLbls>
        <c:gapWidth val="30"/>
        <c:axId val="482243632"/>
        <c:axId val="482251504"/>
      </c:barChart>
      <c:lineChart>
        <c:grouping val="standard"/>
        <c:varyColors val="0"/>
        <c:ser>
          <c:idx val="2"/>
          <c:order val="2"/>
          <c:tx>
            <c:strRef>
              <c:f>'data 3.5'!$A$4</c:f>
              <c:strCache>
                <c:ptCount val="1"/>
                <c:pt idx="0">
                  <c:v>Total financial investments in tradable securities</c:v>
                </c:pt>
              </c:strCache>
            </c:strRef>
          </c:tx>
          <c:spPr>
            <a:ln w="28575" cap="rnd">
              <a:noFill/>
              <a:round/>
            </a:ln>
            <a:effectLst/>
          </c:spPr>
          <c:marker>
            <c:symbol val="circle"/>
            <c:size val="5"/>
            <c:spPr>
              <a:solidFill>
                <a:srgbClr val="006666"/>
              </a:solidFill>
              <a:ln w="9525" cap="sq">
                <a:solidFill>
                  <a:schemeClr val="accent3"/>
                </a:solidFill>
                <a:miter lim="800000"/>
              </a:ln>
              <a:effectLst/>
            </c:spPr>
          </c:marker>
          <c:dLbls>
            <c:dLbl>
              <c:idx val="8"/>
              <c:layout>
                <c:manualLayout>
                  <c:x val="-2.4177923407384682E-2"/>
                  <c:y val="-5.83126968627463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017-4AD0-8A1E-B2FB15167643}"/>
                </c:ext>
              </c:extLst>
            </c:dLbl>
            <c:dLbl>
              <c:idx val="9"/>
              <c:layout>
                <c:manualLayout>
                  <c:x val="-3.7993879640176059E-2"/>
                  <c:y val="4.53543197821360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017-4AD0-8A1E-B2FB15167643}"/>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'data 3.5'!$B$4:$K$4</c:f>
              <c:numCache>
                <c:formatCode>#,##0</c:formatCode>
                <c:ptCount val="10"/>
                <c:pt idx="0">
                  <c:v>9456</c:v>
                </c:pt>
                <c:pt idx="1">
                  <c:v>2754</c:v>
                </c:pt>
                <c:pt idx="2">
                  <c:v>2971</c:v>
                </c:pt>
                <c:pt idx="3">
                  <c:v>1948</c:v>
                </c:pt>
                <c:pt idx="4">
                  <c:v>-3091.3920000000007</c:v>
                </c:pt>
                <c:pt idx="5">
                  <c:v>-25.946999999999662</c:v>
                </c:pt>
                <c:pt idx="6">
                  <c:v>18886.453999999998</c:v>
                </c:pt>
                <c:pt idx="7">
                  <c:v>30476.181999999997</c:v>
                </c:pt>
                <c:pt idx="8">
                  <c:v>4892.4980000000005</c:v>
                </c:pt>
                <c:pt idx="9">
                  <c:v>-3338.973</c:v>
                </c:pt>
              </c:numCache>
            </c:numRef>
          </c:val>
          <c:smooth val="0"/>
          <c:extLst>
            <c:ext xmlns:c16="http://schemas.microsoft.com/office/drawing/2014/chart" uri="{C3380CC4-5D6E-409C-BE32-E72D297353CC}">
              <c16:uniqueId val="{00000007-4017-4AD0-8A1E-B2FB15167643}"/>
            </c:ext>
          </c:extLst>
        </c:ser>
        <c:dLbls>
          <c:showLegendKey val="0"/>
          <c:showVal val="0"/>
          <c:showCatName val="0"/>
          <c:showSerName val="0"/>
          <c:showPercent val="0"/>
          <c:showBubbleSize val="0"/>
        </c:dLbls>
        <c:marker val="1"/>
        <c:smooth val="0"/>
        <c:axId val="482243632"/>
        <c:axId val="482251504"/>
      </c:lineChart>
      <c:catAx>
        <c:axId val="4822436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940000" spcFirstLastPara="1" vertOverflow="ellipsis"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482251504"/>
        <c:crosses val="autoZero"/>
        <c:auto val="1"/>
        <c:lblAlgn val="ctr"/>
        <c:lblOffset val="100"/>
        <c:noMultiLvlLbl val="0"/>
      </c:catAx>
      <c:valAx>
        <c:axId val="482251504"/>
        <c:scaling>
          <c:orientation val="minMax"/>
          <c:max val="32000"/>
          <c:min val="-1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482243632"/>
        <c:crosses val="autoZero"/>
        <c:crossBetween val="between"/>
        <c:dispUnits>
          <c:builtInUnit val="thousands"/>
        </c:dispUnits>
      </c:valAx>
      <c:spPr>
        <a:noFill/>
        <a:ln>
          <a:noFill/>
        </a:ln>
        <a:effectLst/>
      </c:spPr>
    </c:plotArea>
    <c:legend>
      <c:legendPos val="b"/>
      <c:layout>
        <c:manualLayout>
          <c:xMode val="edge"/>
          <c:yMode val="edge"/>
          <c:x val="6.0323333333333333E-2"/>
          <c:y val="1.0991666666666667E-2"/>
          <c:w val="0.60431749999999995"/>
          <c:h val="0.31187546296296298"/>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5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413055555555554E-2"/>
          <c:y val="0.13963333333333336"/>
          <c:w val="0.88052666666666668"/>
          <c:h val="0.60503657407407407"/>
        </c:manualLayout>
      </c:layout>
      <c:barChart>
        <c:barDir val="col"/>
        <c:grouping val="clustered"/>
        <c:varyColors val="0"/>
        <c:ser>
          <c:idx val="1"/>
          <c:order val="0"/>
          <c:tx>
            <c:strRef>
              <c:f>'data 3.6'!$A$2</c:f>
              <c:strCache>
                <c:ptCount val="1"/>
                <c:pt idx="0">
                  <c:v>Government bonds</c:v>
                </c:pt>
              </c:strCache>
            </c:strRef>
          </c:tx>
          <c:spPr>
            <a:solidFill>
              <a:srgbClr val="006666"/>
            </a:solidFill>
          </c:spPr>
          <c:invertIfNegative val="0"/>
          <c:cat>
            <c:strRef>
              <c:f>'data 3.6'!$B$1:$E$1</c:f>
              <c:strCache>
                <c:ptCount val="4"/>
                <c:pt idx="0">
                  <c:v>Q1/2023</c:v>
                </c:pt>
                <c:pt idx="1">
                  <c:v>Q2/2023</c:v>
                </c:pt>
                <c:pt idx="2">
                  <c:v>Q3/2023</c:v>
                </c:pt>
                <c:pt idx="3">
                  <c:v>Q4/2023</c:v>
                </c:pt>
              </c:strCache>
            </c:strRef>
          </c:cat>
          <c:val>
            <c:numRef>
              <c:f>'data 3.6'!$B$2:$E$2</c:f>
              <c:numCache>
                <c:formatCode>#,##0</c:formatCode>
                <c:ptCount val="4"/>
                <c:pt idx="0">
                  <c:v>3855.4409999999998</c:v>
                </c:pt>
                <c:pt idx="1">
                  <c:v>4480.5149999999994</c:v>
                </c:pt>
                <c:pt idx="2">
                  <c:v>-2184.8980000000001</c:v>
                </c:pt>
                <c:pt idx="3">
                  <c:v>1420.8519999999999</c:v>
                </c:pt>
              </c:numCache>
            </c:numRef>
          </c:val>
          <c:extLst>
            <c:ext xmlns:c16="http://schemas.microsoft.com/office/drawing/2014/chart" uri="{C3380CC4-5D6E-409C-BE32-E72D297353CC}">
              <c16:uniqueId val="{00000002-8124-4117-A815-D8D4F817047C}"/>
            </c:ext>
          </c:extLst>
        </c:ser>
        <c:ser>
          <c:idx val="2"/>
          <c:order val="1"/>
          <c:tx>
            <c:strRef>
              <c:f>'data 3.6'!$A$3</c:f>
              <c:strCache>
                <c:ptCount val="1"/>
                <c:pt idx="0">
                  <c:v>Makam</c:v>
                </c:pt>
              </c:strCache>
            </c:strRef>
          </c:tx>
          <c:spPr>
            <a:solidFill>
              <a:srgbClr val="8BCED6"/>
            </a:solidFill>
          </c:spPr>
          <c:invertIfNegative val="0"/>
          <c:cat>
            <c:strRef>
              <c:f>'data 3.6'!$B$1:$E$1</c:f>
              <c:strCache>
                <c:ptCount val="4"/>
                <c:pt idx="0">
                  <c:v>Q1/2023</c:v>
                </c:pt>
                <c:pt idx="1">
                  <c:v>Q2/2023</c:v>
                </c:pt>
                <c:pt idx="2">
                  <c:v>Q3/2023</c:v>
                </c:pt>
                <c:pt idx="3">
                  <c:v>Q4/2023</c:v>
                </c:pt>
              </c:strCache>
            </c:strRef>
          </c:cat>
          <c:val>
            <c:numRef>
              <c:f>'data 3.6'!$B$3:$E$3</c:f>
              <c:numCache>
                <c:formatCode>#,##0</c:formatCode>
                <c:ptCount val="4"/>
                <c:pt idx="0">
                  <c:v>-5464.6819999999998</c:v>
                </c:pt>
                <c:pt idx="1">
                  <c:v>-1770.299</c:v>
                </c:pt>
                <c:pt idx="2">
                  <c:v>3217.6390000000001</c:v>
                </c:pt>
                <c:pt idx="3">
                  <c:v>-6030.5240000000003</c:v>
                </c:pt>
              </c:numCache>
            </c:numRef>
          </c:val>
          <c:extLst>
            <c:ext xmlns:c16="http://schemas.microsoft.com/office/drawing/2014/chart" uri="{C3380CC4-5D6E-409C-BE32-E72D297353CC}">
              <c16:uniqueId val="{00000005-8124-4117-A815-D8D4F817047C}"/>
            </c:ext>
          </c:extLst>
        </c:ser>
        <c:dLbls>
          <c:showLegendKey val="0"/>
          <c:showVal val="0"/>
          <c:showCatName val="0"/>
          <c:showSerName val="0"/>
          <c:showPercent val="0"/>
          <c:showBubbleSize val="0"/>
        </c:dLbls>
        <c:gapWidth val="30"/>
        <c:axId val="159942144"/>
        <c:axId val="159943680"/>
        <c:extLst>
          <c:ext xmlns:c15="http://schemas.microsoft.com/office/drawing/2012/chart" uri="{02D57815-91ED-43cb-92C2-25804820EDAC}">
            <c15:filteredBarSeries>
              <c15:ser>
                <c:idx val="0"/>
                <c:order val="2"/>
                <c:tx>
                  <c:strRef>
                    <c:extLst>
                      <c:ext uri="{02D57815-91ED-43cb-92C2-25804820EDAC}">
                        <c15:formulaRef>
                          <c15:sqref>'data 3.6'!$C$23</c15:sqref>
                        </c15:formulaRef>
                      </c:ext>
                    </c:extLst>
                    <c:strCache>
                      <c:ptCount val="1"/>
                    </c:strCache>
                  </c:strRef>
                </c:tx>
                <c:invertIfNegative val="0"/>
                <c:cat>
                  <c:strRef>
                    <c:extLst>
                      <c:ext uri="{02D57815-91ED-43cb-92C2-25804820EDAC}">
                        <c15:formulaRef>
                          <c15:sqref>'data 3.6'!$B$1:$E$1</c15:sqref>
                        </c15:formulaRef>
                      </c:ext>
                    </c:extLst>
                    <c:strCache>
                      <c:ptCount val="4"/>
                      <c:pt idx="0">
                        <c:v>Q1/2023</c:v>
                      </c:pt>
                      <c:pt idx="1">
                        <c:v>Q2/2023</c:v>
                      </c:pt>
                      <c:pt idx="2">
                        <c:v>Q3/2023</c:v>
                      </c:pt>
                      <c:pt idx="3">
                        <c:v>Q4/2023</c:v>
                      </c:pt>
                    </c:strCache>
                  </c:strRef>
                </c:cat>
                <c:val>
                  <c:numRef>
                    <c:extLst>
                      <c:ext uri="{02D57815-91ED-43cb-92C2-25804820EDAC}">
                        <c15:formulaRef>
                          <c15:sqref>'data 3.6'!$D$23:$G$23</c15:sqref>
                        </c15:formulaRef>
                      </c:ext>
                    </c:extLst>
                    <c:numCache>
                      <c:formatCode>General</c:formatCode>
                      <c:ptCount val="4"/>
                    </c:numCache>
                  </c:numRef>
                </c:val>
                <c:extLst>
                  <c:ext xmlns:c16="http://schemas.microsoft.com/office/drawing/2014/chart" uri="{C3380CC4-5D6E-409C-BE32-E72D297353CC}">
                    <c16:uniqueId val="{00000005-5E51-40A7-B930-DAF0E8F75E01}"/>
                  </c:ext>
                </c:extLst>
              </c15:ser>
            </c15:filteredBarSeries>
          </c:ext>
        </c:extLst>
      </c:barChart>
      <c:dateAx>
        <c:axId val="159942144"/>
        <c:scaling>
          <c:orientation val="minMax"/>
        </c:scaling>
        <c:delete val="0"/>
        <c:axPos val="b"/>
        <c:numFmt formatCode="General" sourceLinked="0"/>
        <c:majorTickMark val="out"/>
        <c:minorTickMark val="none"/>
        <c:tickLblPos val="low"/>
        <c:spPr>
          <a:ln>
            <a:noFill/>
          </a:ln>
        </c:spPr>
        <c:txPr>
          <a:bodyPr rot="-2700000" vert="horz"/>
          <a:lstStyle/>
          <a:p>
            <a:pPr algn="ctr">
              <a:defRPr/>
            </a:pPr>
            <a:endParaRPr lang="he-IL"/>
          </a:p>
        </c:txPr>
        <c:crossAx val="159943680"/>
        <c:crosses val="autoZero"/>
        <c:auto val="1"/>
        <c:lblOffset val="100"/>
        <c:baseTimeUnit val="years"/>
        <c:majorTimeUnit val="years"/>
        <c:minorTimeUnit val="months"/>
      </c:dateAx>
      <c:valAx>
        <c:axId val="159943680"/>
        <c:scaling>
          <c:orientation val="minMax"/>
        </c:scaling>
        <c:delete val="0"/>
        <c:axPos val="l"/>
        <c:majorGridlines>
          <c:spPr>
            <a:ln w="9525">
              <a:solidFill>
                <a:schemeClr val="bg1">
                  <a:lumMod val="75000"/>
                </a:schemeClr>
              </a:solidFill>
              <a:prstDash val="solid"/>
            </a:ln>
          </c:spPr>
        </c:majorGridlines>
        <c:numFmt formatCode="#,##0" sourceLinked="1"/>
        <c:majorTickMark val="none"/>
        <c:minorTickMark val="none"/>
        <c:tickLblPos val="nextTo"/>
        <c:spPr>
          <a:ln>
            <a:noFill/>
          </a:ln>
        </c:spPr>
        <c:crossAx val="159942144"/>
        <c:crosses val="autoZero"/>
        <c:crossBetween val="between"/>
        <c:majorUnit val="3000"/>
        <c:dispUnits>
          <c:builtInUnit val="thousands"/>
        </c:dispUnits>
      </c:valAx>
      <c:spPr>
        <a:solidFill>
          <a:schemeClr val="bg1">
            <a:lumMod val="95000"/>
          </a:schemeClr>
        </a:solidFill>
        <a:ln>
          <a:noFill/>
        </a:ln>
      </c:spPr>
    </c:plotArea>
    <c:legend>
      <c:legendPos val="b"/>
      <c:legendEntry>
        <c:idx val="0"/>
        <c:txPr>
          <a:bodyPr/>
          <a:lstStyle/>
          <a:p>
            <a:pPr rtl="1">
              <a:defRPr/>
            </a:pPr>
            <a:endParaRPr lang="he-IL"/>
          </a:p>
        </c:txPr>
      </c:legendEntry>
      <c:layout>
        <c:manualLayout>
          <c:xMode val="edge"/>
          <c:yMode val="edge"/>
          <c:x val="6.7027777777777783E-2"/>
          <c:y val="3.0222222222222217E-3"/>
          <c:w val="0.9329722222222222"/>
          <c:h val="0.11160925925925927"/>
        </c:manualLayout>
      </c:layout>
      <c:overlay val="0"/>
      <c:spPr>
        <a:ln>
          <a:noFill/>
        </a:ln>
      </c:spPr>
    </c:legend>
    <c:plotVisOnly val="1"/>
    <c:dispBlanksAs val="gap"/>
    <c:showDLblsOverMax val="0"/>
  </c:chart>
  <c:spPr>
    <a:solidFill>
      <a:schemeClr val="bg1">
        <a:lumMod val="95000"/>
      </a:schemeClr>
    </a:solidFill>
    <a:ln>
      <a:noFill/>
    </a:ln>
  </c:spPr>
  <c:txPr>
    <a:bodyPr/>
    <a:lstStyle/>
    <a:p>
      <a:pPr>
        <a:defRPr sz="110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'data 3.7'!$B$1</c:f>
              <c:strCache>
                <c:ptCount val="1"/>
                <c:pt idx="0">
                  <c:v>2023</c:v>
                </c:pt>
              </c:strCache>
            </c:strRef>
          </c:tx>
          <c:spPr>
            <a:solidFill>
              <a:srgbClr val="177990"/>
            </a:solidFill>
            <a:ln>
              <a:noFill/>
            </a:ln>
            <a:effectLst/>
          </c:spPr>
          <c:invertIfNegative val="0"/>
          <c:dPt>
            <c:idx val="3"/>
            <c:invertIfNegative val="0"/>
            <c:bubble3D val="0"/>
            <c:spPr>
              <a:solidFill>
                <a:srgbClr val="177990"/>
              </a:solidFill>
              <a:ln>
                <a:noFill/>
              </a:ln>
              <a:effectLst/>
            </c:spPr>
            <c:extLst>
              <c:ext xmlns:c16="http://schemas.microsoft.com/office/drawing/2014/chart" uri="{C3380CC4-5D6E-409C-BE32-E72D297353CC}">
                <c16:uniqueId val="{00000001-5EEE-4B3F-9E4D-4F984E389218}"/>
              </c:ext>
            </c:extLst>
          </c:dPt>
          <c:dPt>
            <c:idx val="4"/>
            <c:invertIfNegative val="0"/>
            <c:bubble3D val="0"/>
            <c:extLst>
              <c:ext xmlns:c16="http://schemas.microsoft.com/office/drawing/2014/chart" uri="{C3380CC4-5D6E-409C-BE32-E72D297353CC}">
                <c16:uniqueId val="{00000002-5EEE-4B3F-9E4D-4F984E389218}"/>
              </c:ext>
            </c:extLst>
          </c:dPt>
          <c:cat>
            <c:strRef>
              <c:f>'data 3.7'!$A$2:$A$5</c:f>
              <c:strCache>
                <c:ptCount val="4"/>
                <c:pt idx="0">
                  <c:v>Deposits by nonresidents</c:v>
                </c:pt>
                <c:pt idx="1">
                  <c:v>Deposits by banks from abroad</c:v>
                </c:pt>
                <c:pt idx="2">
                  <c:v>Loans</c:v>
                </c:pt>
                <c:pt idx="3">
                  <c:v>Suppliers credit</c:v>
                </c:pt>
              </c:strCache>
            </c:strRef>
          </c:cat>
          <c:val>
            <c:numRef>
              <c:f>'data 3.7'!$B$2:$B$5</c:f>
              <c:numCache>
                <c:formatCode>_ * #,##0_ ;_ * \-#,##0_ ;_ * "-"??_ ;_ @_ </c:formatCode>
                <c:ptCount val="4"/>
                <c:pt idx="0" formatCode="#,##0">
                  <c:v>3345.62</c:v>
                </c:pt>
                <c:pt idx="1">
                  <c:v>2206.145</c:v>
                </c:pt>
                <c:pt idx="2">
                  <c:v>261.82</c:v>
                </c:pt>
                <c:pt idx="3">
                  <c:v>-4104</c:v>
                </c:pt>
              </c:numCache>
            </c:numRef>
          </c:val>
          <c:extLst>
            <c:ext xmlns:c16="http://schemas.microsoft.com/office/drawing/2014/chart" uri="{C3380CC4-5D6E-409C-BE32-E72D297353CC}">
              <c16:uniqueId val="{00000003-5EEE-4B3F-9E4D-4F984E389218}"/>
            </c:ext>
          </c:extLst>
        </c:ser>
        <c:dLbls>
          <c:showLegendKey val="0"/>
          <c:showVal val="0"/>
          <c:showCatName val="0"/>
          <c:showSerName val="0"/>
          <c:showPercent val="0"/>
          <c:showBubbleSize val="0"/>
        </c:dLbls>
        <c:gapWidth val="30"/>
        <c:axId val="652390096"/>
        <c:axId val="652388456"/>
      </c:barChart>
      <c:catAx>
        <c:axId val="652390096"/>
        <c:scaling>
          <c:orientation val="minMax"/>
        </c:scaling>
        <c:delete val="0"/>
        <c:axPos val="l"/>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52388456"/>
        <c:crosses val="autoZero"/>
        <c:auto val="1"/>
        <c:lblAlgn val="ctr"/>
        <c:lblOffset val="100"/>
        <c:noMultiLvlLbl val="0"/>
      </c:catAx>
      <c:valAx>
        <c:axId val="652388456"/>
        <c:scaling>
          <c:orientation val="minMax"/>
        </c:scaling>
        <c:delete val="0"/>
        <c:axPos val="b"/>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52390096"/>
        <c:crosses val="autoZero"/>
        <c:crossBetween val="between"/>
        <c:dispUnits>
          <c:builtInUnit val="thousands"/>
        </c:dispUnits>
      </c:valAx>
      <c:spPr>
        <a:noFill/>
        <a:ln>
          <a:noFill/>
        </a:ln>
        <a:effectLst/>
      </c:spPr>
    </c:plotArea>
    <c:plotVisOnly val="1"/>
    <c:dispBlanksAs val="gap"/>
    <c:showDLblsOverMax val="0"/>
  </c:chart>
  <c:spPr>
    <a:solidFill>
      <a:schemeClr val="bg1">
        <a:lumMod val="95000"/>
      </a:schemeClr>
    </a:solidFill>
    <a:ln w="9525" cap="flat" cmpd="sng" algn="ctr">
      <a:noFill/>
      <a:round/>
    </a:ln>
    <a:effectLst/>
  </c:spPr>
  <c:txPr>
    <a:bodyPr/>
    <a:lstStyle/>
    <a:p>
      <a:pPr>
        <a:defRPr sz="110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14833333333334"/>
          <c:y val="3.8333588712133937E-2"/>
          <c:w val="0.82950871646359514"/>
          <c:h val="0.74343338028611039"/>
        </c:manualLayout>
      </c:layout>
      <c:barChart>
        <c:barDir val="col"/>
        <c:grouping val="stacked"/>
        <c:varyColors val="0"/>
        <c:ser>
          <c:idx val="1"/>
          <c:order val="0"/>
          <c:tx>
            <c:strRef>
              <c:f>'data 3.8'!$A$3</c:f>
              <c:strCache>
                <c:ptCount val="1"/>
                <c:pt idx="0">
                  <c:v>Direct investments</c:v>
                </c:pt>
              </c:strCache>
            </c:strRef>
          </c:tx>
          <c:spPr>
            <a:solidFill>
              <a:srgbClr val="177990"/>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1C-4577-BBE5-F944DFBA667F}"/>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88-46C9-BBCD-F7B68BE3D9A6}"/>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3.8'!$B$1:$K$1</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'data 3.8'!$C$3:$L$3</c:f>
              <c:numCache>
                <c:formatCode>#,##0</c:formatCode>
                <c:ptCount val="10"/>
                <c:pt idx="0">
                  <c:v>79010.985000000001</c:v>
                </c:pt>
                <c:pt idx="1">
                  <c:v>84695.311000000002</c:v>
                </c:pt>
                <c:pt idx="2">
                  <c:v>94632.854000000007</c:v>
                </c:pt>
                <c:pt idx="3">
                  <c:v>101540.18</c:v>
                </c:pt>
                <c:pt idx="4">
                  <c:v>104878.863</c:v>
                </c:pt>
                <c:pt idx="5">
                  <c:v>105096.584</c:v>
                </c:pt>
                <c:pt idx="6">
                  <c:v>100539.469</c:v>
                </c:pt>
                <c:pt idx="7">
                  <c:v>99382.016000000003</c:v>
                </c:pt>
                <c:pt idx="8">
                  <c:v>99841.56</c:v>
                </c:pt>
                <c:pt idx="9">
                  <c:v>108680.431</c:v>
                </c:pt>
              </c:numCache>
            </c:numRef>
          </c:val>
          <c:extLst>
            <c:ext xmlns:c16="http://schemas.microsoft.com/office/drawing/2014/chart" uri="{C3380CC4-5D6E-409C-BE32-E72D297353CC}">
              <c16:uniqueId val="{00000002-ECB0-4900-A397-5B5ECA6A85EF}"/>
            </c:ext>
          </c:extLst>
        </c:ser>
        <c:ser>
          <c:idx val="2"/>
          <c:order val="1"/>
          <c:tx>
            <c:strRef>
              <c:f>'data 3.8'!$A$4</c:f>
              <c:strCache>
                <c:ptCount val="1"/>
                <c:pt idx="0">
                  <c:v>Investments in the tradable securities portfolio</c:v>
                </c:pt>
              </c:strCache>
            </c:strRef>
          </c:tx>
          <c:spPr>
            <a:solidFill>
              <a:srgbClr val="28B6C7"/>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1C-4577-BBE5-F944DFBA667F}"/>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88-46C9-BBCD-F7B68BE3D9A6}"/>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3.8'!$B$1:$K$1</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'data 3.8'!$C$4:$L$4</c:f>
              <c:numCache>
                <c:formatCode>#,##0</c:formatCode>
                <c:ptCount val="10"/>
                <c:pt idx="0">
                  <c:v>106173.258</c:v>
                </c:pt>
                <c:pt idx="1">
                  <c:v>114080.897</c:v>
                </c:pt>
                <c:pt idx="2">
                  <c:v>119148.01</c:v>
                </c:pt>
                <c:pt idx="3">
                  <c:v>142990.21</c:v>
                </c:pt>
                <c:pt idx="4">
                  <c:v>141704.212</c:v>
                </c:pt>
                <c:pt idx="5">
                  <c:v>171245.432</c:v>
                </c:pt>
                <c:pt idx="6">
                  <c:v>217815.69899999999</c:v>
                </c:pt>
                <c:pt idx="7">
                  <c:v>254010.73300000001</c:v>
                </c:pt>
                <c:pt idx="8">
                  <c:v>202724.59700000001</c:v>
                </c:pt>
                <c:pt idx="9">
                  <c:v>238550.04500000001</c:v>
                </c:pt>
              </c:numCache>
            </c:numRef>
          </c:val>
          <c:extLst>
            <c:ext xmlns:c16="http://schemas.microsoft.com/office/drawing/2014/chart" uri="{C3380CC4-5D6E-409C-BE32-E72D297353CC}">
              <c16:uniqueId val="{00000005-ECB0-4900-A397-5B5ECA6A85EF}"/>
            </c:ext>
          </c:extLst>
        </c:ser>
        <c:ser>
          <c:idx val="3"/>
          <c:order val="2"/>
          <c:tx>
            <c:strRef>
              <c:f>'data 3.8'!$A$5</c:f>
              <c:strCache>
                <c:ptCount val="1"/>
                <c:pt idx="0">
                  <c:v>*Other investments</c:v>
                </c:pt>
              </c:strCache>
            </c:strRef>
          </c:tx>
          <c:spPr>
            <a:solidFill>
              <a:schemeClr val="accent4"/>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1C-4577-BBE5-F944DFBA667F}"/>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88-46C9-BBCD-F7B68BE3D9A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3.8'!$B$1:$K$1</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'data 3.8'!$C$5:$L$5</c:f>
              <c:numCache>
                <c:formatCode>#,##0</c:formatCode>
                <c:ptCount val="10"/>
                <c:pt idx="0">
                  <c:v>63433.259000000005</c:v>
                </c:pt>
                <c:pt idx="1">
                  <c:v>58628.597000000002</c:v>
                </c:pt>
                <c:pt idx="2">
                  <c:v>63097.726000000002</c:v>
                </c:pt>
                <c:pt idx="3">
                  <c:v>75938.436000000002</c:v>
                </c:pt>
                <c:pt idx="4">
                  <c:v>76535.740999999995</c:v>
                </c:pt>
                <c:pt idx="5">
                  <c:v>88453.471000000005</c:v>
                </c:pt>
                <c:pt idx="6">
                  <c:v>103413.477</c:v>
                </c:pt>
                <c:pt idx="7">
                  <c:v>128012.99400000001</c:v>
                </c:pt>
                <c:pt idx="8">
                  <c:v>132949.59299999999</c:v>
                </c:pt>
                <c:pt idx="9">
                  <c:v>150442.57499999998</c:v>
                </c:pt>
              </c:numCache>
            </c:numRef>
          </c:val>
          <c:extLst>
            <c:ext xmlns:c16="http://schemas.microsoft.com/office/drawing/2014/chart" uri="{C3380CC4-5D6E-409C-BE32-E72D297353CC}">
              <c16:uniqueId val="{00000008-ECB0-4900-A397-5B5ECA6A85EF}"/>
            </c:ext>
          </c:extLst>
        </c:ser>
        <c:ser>
          <c:idx val="4"/>
          <c:order val="3"/>
          <c:tx>
            <c:strRef>
              <c:f>'data 3.8'!$A$6</c:f>
              <c:strCache>
                <c:ptCount val="1"/>
                <c:pt idx="0">
                  <c:v>Reserve assets</c:v>
                </c:pt>
              </c:strCache>
            </c:strRef>
          </c:tx>
          <c:spPr>
            <a:solidFill>
              <a:schemeClr val="bg1">
                <a:lumMod val="75000"/>
              </a:schemeClr>
            </a:solidFill>
            <a:ln>
              <a:noFill/>
            </a:ln>
            <a:effectLst/>
          </c:spPr>
          <c:invertIfNegative val="0"/>
          <c:dLbls>
            <c:dLbl>
              <c:idx val="8"/>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1C-4577-BBE5-F944DFBA667F}"/>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88-46C9-BBCD-F7B68BE3D9A6}"/>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3.8'!$B$1:$K$1</c:f>
              <c:strCache>
                <c:ptCount val="10"/>
                <c:pt idx="0">
                  <c:v>2013</c:v>
                </c:pt>
                <c:pt idx="1">
                  <c:v>2014</c:v>
                </c:pt>
                <c:pt idx="2">
                  <c:v>2015</c:v>
                </c:pt>
                <c:pt idx="3">
                  <c:v>2016</c:v>
                </c:pt>
                <c:pt idx="4">
                  <c:v>2017</c:v>
                </c:pt>
                <c:pt idx="5">
                  <c:v>2018</c:v>
                </c:pt>
                <c:pt idx="6">
                  <c:v>2019</c:v>
                </c:pt>
                <c:pt idx="7">
                  <c:v>2020</c:v>
                </c:pt>
                <c:pt idx="8">
                  <c:v>2021</c:v>
                </c:pt>
                <c:pt idx="9">
                  <c:v>2022</c:v>
                </c:pt>
              </c:strCache>
            </c:strRef>
          </c:cat>
          <c:val>
            <c:numRef>
              <c:f>'data 3.8'!$C$6:$L$6</c:f>
              <c:numCache>
                <c:formatCode>#,##0</c:formatCode>
                <c:ptCount val="10"/>
                <c:pt idx="0">
                  <c:v>86101.168000000005</c:v>
                </c:pt>
                <c:pt idx="1">
                  <c:v>90574.784</c:v>
                </c:pt>
                <c:pt idx="2">
                  <c:v>98446.770999999993</c:v>
                </c:pt>
                <c:pt idx="3">
                  <c:v>113011.493</c:v>
                </c:pt>
                <c:pt idx="4">
                  <c:v>115279.44899999999</c:v>
                </c:pt>
                <c:pt idx="5">
                  <c:v>126014.202</c:v>
                </c:pt>
                <c:pt idx="6">
                  <c:v>173297.05300000001</c:v>
                </c:pt>
                <c:pt idx="7">
                  <c:v>212992.481</c:v>
                </c:pt>
                <c:pt idx="8">
                  <c:v>194217.921</c:v>
                </c:pt>
                <c:pt idx="9">
                  <c:v>204693.95300000001</c:v>
                </c:pt>
              </c:numCache>
            </c:numRef>
          </c:val>
          <c:extLst>
            <c:ext xmlns:c16="http://schemas.microsoft.com/office/drawing/2014/chart" uri="{C3380CC4-5D6E-409C-BE32-E72D297353CC}">
              <c16:uniqueId val="{0000000B-ECB0-4900-A397-5B5ECA6A85EF}"/>
            </c:ext>
          </c:extLst>
        </c:ser>
        <c:dLbls>
          <c:showLegendKey val="0"/>
          <c:showVal val="0"/>
          <c:showCatName val="0"/>
          <c:showSerName val="0"/>
          <c:showPercent val="0"/>
          <c:showBubbleSize val="0"/>
        </c:dLbls>
        <c:gapWidth val="30"/>
        <c:overlap val="100"/>
        <c:axId val="649102600"/>
        <c:axId val="649097024"/>
      </c:barChart>
      <c:lineChart>
        <c:grouping val="standard"/>
        <c:varyColors val="0"/>
        <c:ser>
          <c:idx val="0"/>
          <c:order val="4"/>
          <c:tx>
            <c:strRef>
              <c:f>'data 3.8'!$A$2</c:f>
              <c:strCache>
                <c:ptCount val="1"/>
                <c:pt idx="0">
                  <c:v>The economy’s total assets abroad </c:v>
                </c:pt>
              </c:strCache>
            </c:strRef>
          </c:tx>
          <c:spPr>
            <a:ln w="28575" cap="rnd">
              <a:noFill/>
              <a:round/>
            </a:ln>
            <a:effectLst/>
          </c:spPr>
          <c:marker>
            <c:symbol val="circle"/>
            <c:size val="5"/>
            <c:spPr>
              <a:solidFill>
                <a:srgbClr val="006666"/>
              </a:solidFill>
              <a:ln w="9525">
                <a:solidFill>
                  <a:srgbClr val="006666"/>
                </a:solidFill>
              </a:ln>
              <a:effectLst/>
            </c:spPr>
          </c:marker>
          <c:dLbls>
            <c:dLbl>
              <c:idx val="8"/>
              <c:layout>
                <c:manualLayout>
                  <c:x val="-4.3749175984113757E-2"/>
                  <c:y val="-7.80119290682086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894-49EB-99D5-3077C21E44D5}"/>
                </c:ext>
              </c:extLst>
            </c:dLbl>
            <c:dLbl>
              <c:idx val="9"/>
              <c:layout>
                <c:manualLayout>
                  <c:x val="-2.7860364729467711E-2"/>
                  <c:y val="-8.7921075027830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88-46C9-BBCD-F7B68BE3D9A6}"/>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 3.8'!$C$1:$L$1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'data 3.8'!$C$2:$L$2</c:f>
              <c:numCache>
                <c:formatCode>#,##0</c:formatCode>
                <c:ptCount val="10"/>
                <c:pt idx="0">
                  <c:v>334718.67</c:v>
                </c:pt>
                <c:pt idx="1">
                  <c:v>347979.58899999998</c:v>
                </c:pt>
                <c:pt idx="2">
                  <c:v>375325.36099999998</c:v>
                </c:pt>
                <c:pt idx="3">
                  <c:v>433480.31900000002</c:v>
                </c:pt>
                <c:pt idx="4">
                  <c:v>438398.26500000001</c:v>
                </c:pt>
                <c:pt idx="5">
                  <c:v>490809.68900000001</c:v>
                </c:pt>
                <c:pt idx="6">
                  <c:v>595065.69799999997</c:v>
                </c:pt>
                <c:pt idx="7">
                  <c:v>694398.22400000005</c:v>
                </c:pt>
                <c:pt idx="8">
                  <c:v>629733.67099999997</c:v>
                </c:pt>
                <c:pt idx="9">
                  <c:v>702367.00399999996</c:v>
                </c:pt>
              </c:numCache>
            </c:numRef>
          </c:val>
          <c:smooth val="0"/>
          <c:extLst>
            <c:ext xmlns:c16="http://schemas.microsoft.com/office/drawing/2014/chart" uri="{C3380CC4-5D6E-409C-BE32-E72D297353CC}">
              <c16:uniqueId val="{00000000-E063-4342-89CB-69F4C9A8E62B}"/>
            </c:ext>
          </c:extLst>
        </c:ser>
        <c:dLbls>
          <c:showLegendKey val="0"/>
          <c:showVal val="0"/>
          <c:showCatName val="0"/>
          <c:showSerName val="0"/>
          <c:showPercent val="0"/>
          <c:showBubbleSize val="0"/>
        </c:dLbls>
        <c:marker val="1"/>
        <c:smooth val="0"/>
        <c:axId val="649102600"/>
        <c:axId val="649097024"/>
      </c:lineChart>
      <c:catAx>
        <c:axId val="649102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60000" spcFirstLastPara="1" vertOverflow="ellipsis" wrap="square" anchor="ctr" anchorCtr="1"/>
          <a:lstStyle/>
          <a:p>
            <a:pPr>
              <a:defRPr sz="8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49097024"/>
        <c:crosses val="autoZero"/>
        <c:auto val="1"/>
        <c:lblAlgn val="ctr"/>
        <c:lblOffset val="100"/>
        <c:noMultiLvlLbl val="0"/>
      </c:catAx>
      <c:valAx>
        <c:axId val="649097024"/>
        <c:scaling>
          <c:orientation val="minMax"/>
        </c:scaling>
        <c:delete val="0"/>
        <c:axPos val="l"/>
        <c:majorGridlines>
          <c:spPr>
            <a:ln w="9525" cap="flat" cmpd="sng" algn="ctr">
              <a:noFill/>
              <a:round/>
            </a:ln>
            <a:effectLst/>
          </c:spPr>
        </c:majorGridlines>
        <c:minorGridlines>
          <c:spPr>
            <a:ln w="9525" cap="flat" cmpd="sng" algn="ctr">
              <a:no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crossAx val="649102600"/>
        <c:crosses val="autoZero"/>
        <c:crossBetween val="between"/>
        <c:majorUnit val="200000"/>
        <c:minorUnit val="100000"/>
        <c:dispUnits>
          <c:builtInUnit val="thousands"/>
        </c:dispUnits>
      </c:valAx>
      <c:spPr>
        <a:noFill/>
        <a:ln>
          <a:noFill/>
        </a:ln>
        <a:effectLst/>
      </c:spPr>
    </c:plotArea>
    <c:legend>
      <c:legendPos val="t"/>
      <c:layout>
        <c:manualLayout>
          <c:xMode val="edge"/>
          <c:yMode val="edge"/>
          <c:x val="8.5751111111111111E-2"/>
          <c:y val="5.2732472949800682E-3"/>
          <c:w val="0.54367504019386714"/>
          <c:h val="0.3771537201922171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Assistant" panose="00000500000000000000" pitchFamily="2" charset="-79"/>
              <a:ea typeface="+mn-ea"/>
              <a:cs typeface="Assistant" panose="00000500000000000000" pitchFamily="2" charset="-79"/>
            </a:defRPr>
          </a:pPr>
          <a:endParaRPr lang="he-IL"/>
        </a:p>
      </c:txPr>
    </c:legend>
    <c:plotVisOnly val="1"/>
    <c:dispBlanksAs val="gap"/>
    <c:showDLblsOverMax val="0"/>
  </c:chart>
  <c:spPr>
    <a:solidFill>
      <a:schemeClr val="bg1">
        <a:lumMod val="95000"/>
      </a:schemeClr>
    </a:solidFill>
    <a:ln w="9525" cap="flat" cmpd="sng" algn="ctr">
      <a:noFill/>
      <a:round/>
    </a:ln>
    <a:effectLst/>
  </c:spPr>
  <c:txPr>
    <a:bodyPr/>
    <a:lstStyle/>
    <a:p>
      <a:pPr>
        <a:defRPr sz="1000">
          <a:solidFill>
            <a:schemeClr val="tx1"/>
          </a:solidFill>
          <a:latin typeface="Assistant" panose="00000500000000000000" pitchFamily="2" charset="-79"/>
          <a:cs typeface="Assistant" panose="00000500000000000000" pitchFamily="2" charset="-79"/>
        </a:defRPr>
      </a:pPr>
      <a:endParaRPr lang="he-I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5">
  <a:schemeClr val="accent2"/>
</cs:colorStyle>
</file>

<file path=xl/charts/colors11.xml><?xml version="1.0" encoding="utf-8"?>
<cs:colorStyle xmlns:cs="http://schemas.microsoft.com/office/drawing/2012/chartStyle" xmlns:a="http://schemas.openxmlformats.org/drawingml/2006/main" meth="withinLinear" id="15">
  <a:schemeClr val="accent2"/>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4.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chart" Target="../charts/chart25.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104774</xdr:rowOff>
    </xdr:from>
    <xdr:to>
      <xdr:col>6</xdr:col>
      <xdr:colOff>542925</xdr:colOff>
      <xdr:row>17</xdr:row>
      <xdr:rowOff>104775</xdr:rowOff>
    </xdr:to>
    <xdr:graphicFrame macro="">
      <xdr:nvGraphicFramePr>
        <xdr:cNvPr id="2" name="תרשים 3" descr="בשנת 2023 נרשמה עלייה מתונה בלבד ביתרת ההתחייבויות של המשק לחו״ל, ששיקפה ירידה ניכרת בהיקף ההשקעות של תושבי חוץ במשק.&#10;יתרת ההתחייבויות של המשק לחו״ל עלתה בשנת 2023 בהיקף מתון של כ-25 מיליארד דולר (5%) עד לרמה של 497 מיליארד דולר בדצמבר. זאת בהמשך לירידה בהיקף ההשקעות בשנת 2022. &#10;&#10;מקור: נתוני ועיבודי בנק ישראל" title="איור ג'-1: יתרת ההתחייבויות של המשק לחו&quot;ל,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0.88851</cdr:x>
      <cdr:y>0.22475</cdr:y>
    </cdr:from>
    <cdr:to>
      <cdr:x>0.98176</cdr:x>
      <cdr:y>0.32539</cdr:y>
    </cdr:to>
    <cdr:sp macro="" textlink="">
      <cdr:nvSpPr>
        <cdr:cNvPr id="2" name="TextBox 1"/>
        <cdr:cNvSpPr txBox="1"/>
      </cdr:nvSpPr>
      <cdr:spPr>
        <a:xfrm xmlns:a="http://schemas.openxmlformats.org/drawingml/2006/main">
          <a:off x="3211656" y="490904"/>
          <a:ext cx="337056" cy="21980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endParaRPr lang="he-IL" sz="800" b="1"/>
        </a:p>
      </cdr:txBody>
    </cdr:sp>
  </cdr:relSizeAnchor>
  <cdr:relSizeAnchor xmlns:cdr="http://schemas.openxmlformats.org/drawingml/2006/chartDrawing">
    <cdr:from>
      <cdr:x>0.89865</cdr:x>
      <cdr:y>0.33881</cdr:y>
    </cdr:from>
    <cdr:to>
      <cdr:x>1</cdr:x>
      <cdr:y>0.4059</cdr:y>
    </cdr:to>
    <cdr:sp macro="" textlink="">
      <cdr:nvSpPr>
        <cdr:cNvPr id="4" name="TextBox 3"/>
        <cdr:cNvSpPr txBox="1"/>
      </cdr:nvSpPr>
      <cdr:spPr>
        <a:xfrm xmlns:a="http://schemas.openxmlformats.org/drawingml/2006/main">
          <a:off x="3248308" y="740020"/>
          <a:ext cx="366346" cy="14653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ctr"/>
          <a:endParaRPr lang="he-IL" sz="900" b="1"/>
        </a:p>
      </cdr:txBody>
    </cdr:sp>
  </cdr:relSizeAnchor>
  <cdr:relSizeAnchor xmlns:cdr="http://schemas.openxmlformats.org/drawingml/2006/chartDrawing">
    <cdr:from>
      <cdr:x>0.925</cdr:x>
      <cdr:y>0.56692</cdr:y>
    </cdr:from>
    <cdr:to>
      <cdr:x>0.96554</cdr:x>
      <cdr:y>0.58785</cdr:y>
    </cdr:to>
    <cdr:sp macro="" textlink="">
      <cdr:nvSpPr>
        <cdr:cNvPr id="5" name="TextBox 4"/>
        <cdr:cNvSpPr txBox="1"/>
      </cdr:nvSpPr>
      <cdr:spPr>
        <a:xfrm xmlns:a="http://schemas.openxmlformats.org/drawingml/2006/main">
          <a:off x="3343558" y="1238250"/>
          <a:ext cx="146538" cy="4571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2</xdr:row>
      <xdr:rowOff>9525</xdr:rowOff>
    </xdr:from>
    <xdr:to>
      <xdr:col>5</xdr:col>
      <xdr:colOff>285750</xdr:colOff>
      <xdr:row>14</xdr:row>
      <xdr:rowOff>76200</xdr:rowOff>
    </xdr:to>
    <xdr:graphicFrame macro="">
      <xdr:nvGraphicFramePr>
        <xdr:cNvPr id="2" name="תרשים 1" descr="לעלייה ביתרת הנכסים תרמו השקעות נטו של תושבי ישראל בניירות ערך סחירים בחו&quot;ל, ועלייה במחירם.&#10;&#10;&#10;במהלך שנת 2023 נרשמו השקעות נטו בהיקף של כ-34 מיליארד דולר (5%).&#10;&#10;בנוסף, עליות במחירי ניירות הערך הזרים שמוחזקים על ידי תושבי ישראל תרמו לעלייה ביתרת הנכסים בהיקף של כ-32 מיליארד דולר (5%).&#10;&#10;המקור: נתוני ועיבודי בנק ישראל" title="איור ג'-9: הגורמים לשינוי ביתרת הנכסים של המשק בחו&quot;ל"/>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57151</xdr:colOff>
      <xdr:row>2</xdr:row>
      <xdr:rowOff>19050</xdr:rowOff>
    </xdr:from>
    <xdr:to>
      <xdr:col>5</xdr:col>
      <xdr:colOff>294826</xdr:colOff>
      <xdr:row>14</xdr:row>
      <xdr:rowOff>6106</xdr:rowOff>
    </xdr:to>
    <xdr:graphicFrame macro="">
      <xdr:nvGraphicFramePr>
        <xdr:cNvPr id="2" name="תרשים 1" descr="עיקר ירידת המחירים נרשמה בתיק ניירות הערך למסחר של תושבי ישראל בחו&quot;ל. &#10;יתרת ההשקעות בתיק ניירות הערך למסחר של תושבי ישראל בחו&quot;ל ירדה במהלך שנת 2022 ב-52 מיליארד דולר (20%) ועמדה בסוף השנה על 202 מיליארד דולר.&#10;יתרת האחזקות במניות ירדה במהלך השנה על רקע ירידות מחירים בשוקי המניות ב-49 מיליארד דולר (28%). בנוסף נרשמו מימושים נטו של תושבי ישראל במניות זרות בהיקף של כ-6 מיליארד דולר (3%).&#10;במקביל נרשמה ירידה ביתרת האחזקות באג&quot;ח בהיקף של כ-3 מיליארד דולר (3%) שמשקפת ירידה במחירים של מכשירי החוב הסחירים הזרים שמוחזקים בידי ישראלים.&#10;&#10;המקור: נתוני ועיבודי בנק ישראל.&#10;" title="איור ג'-3: יתרת ההשקעות בתיק ניירות הערך למסחר של תושבי ישראל בחו&quot;ל, לפי מכשירים. 2022-2013,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57152</xdr:colOff>
      <xdr:row>2</xdr:row>
      <xdr:rowOff>19051</xdr:rowOff>
    </xdr:from>
    <xdr:to>
      <xdr:col>5</xdr:col>
      <xdr:colOff>294827</xdr:colOff>
      <xdr:row>14</xdr:row>
      <xdr:rowOff>6107</xdr:rowOff>
    </xdr:to>
    <xdr:graphicFrame macro="">
      <xdr:nvGraphicFramePr>
        <xdr:cNvPr id="3" name="תרשים 1" descr="השקעות נטו באגרות חוב בחו&quot;ל ועליות במחירי המניות בשוקי ההון בעולם תרמו לעלייה ביתרת ההשקעות של תושבי ישראל בתיק ניירות ערך למסחר בחו&quot;ל&#10;יתרת ההשקעות בתיק ניירות הערך למסחר של תושבי ישראל בחו&quot;ל עלתה במהלך שנת 2023 ב-36 מיליארד דולר (18%) ועמדה בדצמבר על 239 מיליארד דולר.&#10;יתרת האחזקות במניות עלתה במהלך השנה בכ-18 מיליארד דולר (15%) על רקע עליות מחירים בשוקי המניות.&#10;במקביל נרשמה עלייה ביתרת האחזקות באג&quot;ח בהיקף של כ-18 מיליארד דולר (23%) בעיקר כתוצאה מהשקעות נטו.&#10;&#10;המקור: נתוני ועיבודי בנק ישראל " title="איור ג'-10: יתרת ההשקעות בתיק ניירות הערך למסחר של תושבי ישראל בחו&quot;ל, לפי מכשירים"/>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114429</xdr:colOff>
      <xdr:row>2</xdr:row>
      <xdr:rowOff>104898</xdr:rowOff>
    </xdr:from>
    <xdr:to>
      <xdr:col>6</xdr:col>
      <xdr:colOff>457753</xdr:colOff>
      <xdr:row>14</xdr:row>
      <xdr:rowOff>160734</xdr:rowOff>
    </xdr:to>
    <xdr:grpSp>
      <xdr:nvGrpSpPr>
        <xdr:cNvPr id="14" name="Group 13"/>
        <xdr:cNvGrpSpPr/>
      </xdr:nvGrpSpPr>
      <xdr:grpSpPr>
        <a:xfrm flipH="1">
          <a:off x="114429" y="477615"/>
          <a:ext cx="4468063" cy="2242445"/>
          <a:chOff x="9821500802" y="3784476"/>
          <a:chExt cx="5616672" cy="2596749"/>
        </a:xfrm>
      </xdr:grpSpPr>
      <xdr:graphicFrame macro="">
        <xdr:nvGraphicFramePr>
          <xdr:cNvPr id="5" name="Chart 4" descr="בשנת 2022 ביצעו תושבי ישראל מימוש נטו של ניירות ערך למסחר בחו&quot;ל ובעיקרן מניות בחו&quot;ל שמומשו על ידי הגופים המוסדיים.&#10;&#10;תושבי ישראל ביצעו מימוש נטו של מניות זרות במהלך השנה, שעיקרו בוצע על ידי הגופים המוסדיים. &#10;&#10;במקביל נרשמו רכישות אג&quot;ח זרות בהיקף של כ-4 מיליארד דולר. עיקר ההשקעות באג&quot;ח בוצעו על ידי המגזר העסקי.&#10;&#10;המקור: נתוני ועיבודי בנק ישראל." title="איור ג'-4: השקעות נטו בתיק ניירות הערך למסחר של תושבי ישראל בחו&quot;ל, לפי מגזר. 2022-2013, מיליארדי דולר."/>
          <xdr:cNvGraphicFramePr>
            <a:graphicFrameLocks/>
          </xdr:cNvGraphicFramePr>
        </xdr:nvGraphicFramePr>
        <xdr:xfrm>
          <a:off x="9824362839" y="3786906"/>
          <a:ext cx="2754635" cy="2584009"/>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6" name="Chart 5" descr="בשנת 2022 ביצעו תושבי ישראל מימוש נטו של ניירות ערך למסחר בחו&quot;ל ובעיקרן מניות בחו&quot;ל שמומשו על ידי הגופים המוסדיים.&#10;&#10;תושבי ישראל ביצעו מימוש נטו של מניות זרות במהלך השנה, שעיקרו בוצע על ידי הגופים המוסדיים. &#10;&#10;במקביל נרשמו רכישות אג&quot;ח זרות בהיקף של כ-4 מיליארד דולר. עיקר ההשקעות באג&quot;ח בוצעו על ידי המגזר העסקי.&#10;&#10;המקור: נתוני ועיבודי בנק ישראל." title="איור ג'-4: השקעות נטו בתיק ניירות הערך למסחר של תושבי ישראל בחו&quot;ל, לפי מגזר. 2022-2013, מיליארדי דולר."/>
          <xdr:cNvGraphicFramePr>
            <a:graphicFrameLocks/>
          </xdr:cNvGraphicFramePr>
        </xdr:nvGraphicFramePr>
        <xdr:xfrm>
          <a:off x="9821500802" y="3784476"/>
          <a:ext cx="2863103" cy="2596749"/>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editAs="oneCell">
    <xdr:from>
      <xdr:col>0</xdr:col>
      <xdr:colOff>569021</xdr:colOff>
      <xdr:row>2</xdr:row>
      <xdr:rowOff>159469</xdr:rowOff>
    </xdr:from>
    <xdr:to>
      <xdr:col>6</xdr:col>
      <xdr:colOff>62405</xdr:colOff>
      <xdr:row>3</xdr:row>
      <xdr:rowOff>154781</xdr:rowOff>
    </xdr:to>
    <xdr:pic>
      <xdr:nvPicPr>
        <xdr:cNvPr id="3" name="תמונה 2"/>
        <xdr:cNvPicPr>
          <a:picLocks noChangeAspect="1"/>
        </xdr:cNvPicPr>
      </xdr:nvPicPr>
      <xdr:blipFill rotWithShape="1">
        <a:blip xmlns:r="http://schemas.openxmlformats.org/officeDocument/2006/relationships" r:embed="rId3"/>
        <a:srcRect r="27691"/>
        <a:stretch/>
      </xdr:blipFill>
      <xdr:spPr>
        <a:xfrm>
          <a:off x="11212469939" y="528563"/>
          <a:ext cx="3601040" cy="173906"/>
        </a:xfrm>
        <a:prstGeom prst="rect">
          <a:avLst/>
        </a:prstGeom>
      </xdr:spPr>
    </xdr:pic>
    <xdr:clientData/>
  </xdr:twoCellAnchor>
  <xdr:twoCellAnchor editAs="oneCell">
    <xdr:from>
      <xdr:col>0</xdr:col>
      <xdr:colOff>494109</xdr:colOff>
      <xdr:row>4</xdr:row>
      <xdr:rowOff>17858</xdr:rowOff>
    </xdr:from>
    <xdr:to>
      <xdr:col>2</xdr:col>
      <xdr:colOff>468156</xdr:colOff>
      <xdr:row>4</xdr:row>
      <xdr:rowOff>125015</xdr:rowOff>
    </xdr:to>
    <xdr:pic>
      <xdr:nvPicPr>
        <xdr:cNvPr id="4" name="תמונה 3"/>
        <xdr:cNvPicPr>
          <a:picLocks noChangeAspect="1"/>
        </xdr:cNvPicPr>
      </xdr:nvPicPr>
      <xdr:blipFill rotWithShape="1">
        <a:blip xmlns:r="http://schemas.openxmlformats.org/officeDocument/2006/relationships" r:embed="rId4"/>
        <a:srcRect t="1" b="11291"/>
        <a:stretch/>
      </xdr:blipFill>
      <xdr:spPr>
        <a:xfrm>
          <a:off x="11214802625" y="744139"/>
          <a:ext cx="1343266" cy="107157"/>
        </a:xfrm>
        <a:prstGeom prst="rect">
          <a:avLst/>
        </a:prstGeom>
      </xdr:spPr>
    </xdr:pic>
    <xdr:clientData/>
  </xdr:twoCellAnchor>
  <xdr:twoCellAnchor editAs="oneCell">
    <xdr:from>
      <xdr:col>3</xdr:col>
      <xdr:colOff>656393</xdr:colOff>
      <xdr:row>4</xdr:row>
      <xdr:rowOff>17860</xdr:rowOff>
    </xdr:from>
    <xdr:to>
      <xdr:col>5</xdr:col>
      <xdr:colOff>615284</xdr:colOff>
      <xdr:row>4</xdr:row>
      <xdr:rowOff>172640</xdr:rowOff>
    </xdr:to>
    <xdr:pic>
      <xdr:nvPicPr>
        <xdr:cNvPr id="7" name="תמונה 6"/>
        <xdr:cNvPicPr>
          <a:picLocks noChangeAspect="1"/>
        </xdr:cNvPicPr>
      </xdr:nvPicPr>
      <xdr:blipFill>
        <a:blip xmlns:r="http://schemas.openxmlformats.org/officeDocument/2006/relationships" r:embed="rId5"/>
        <a:stretch>
          <a:fillRect/>
        </a:stretch>
      </xdr:blipFill>
      <xdr:spPr>
        <a:xfrm>
          <a:off x="11212601669" y="744141"/>
          <a:ext cx="1328110" cy="1547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81329</xdr:colOff>
      <xdr:row>2</xdr:row>
      <xdr:rowOff>28575</xdr:rowOff>
    </xdr:from>
    <xdr:to>
      <xdr:col>5</xdr:col>
      <xdr:colOff>237675</xdr:colOff>
      <xdr:row>13</xdr:row>
      <xdr:rowOff>173671</xdr:rowOff>
    </xdr:to>
    <xdr:graphicFrame macro="">
      <xdr:nvGraphicFramePr>
        <xdr:cNvPr id="2" name="תרשים 1" descr="הגופים המוסדיים ביצעו במהלך שנת 2023 השקעות נטו בנכסים פיננסים זרים, בעיקר בקרנות השקעה לא-סחירות ובמכשירים נגזרים.&#10;&#10;למרות הפעילות הזניחה בניירות ערך סחירים, הגופים המוסדיים השקיעו בנכסים פיננסים זרים היקף של כ- 10 מיליארד דולר נטו. &#10;&#10;כ-6 מיליארד דולר מהשקעותיהם נרשמו בקרנות השקעה זרות לא-סחירות והיתר במכשירים נגזרים זרים. &#10;&#10;המקור: נתוני ועיבודי בנק ישראל, משרד האוצר. &#10;" title="איור ג'-12: פעילות הגופים המוסדיים מול חו&quot;ל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180975</xdr:rowOff>
    </xdr:from>
    <xdr:to>
      <xdr:col>5</xdr:col>
      <xdr:colOff>171000</xdr:colOff>
      <xdr:row>13</xdr:row>
      <xdr:rowOff>159750</xdr:rowOff>
    </xdr:to>
    <xdr:graphicFrame macro="">
      <xdr:nvGraphicFramePr>
        <xdr:cNvPr id="2" name="תרשים 1" descr="עיקר ההשקעות האחרות  של תושבי ישראל בחו&quot;ל נרשמו בקרנות השקעה זרות.&#10;במהלך השנה השקיעו תושבי ישראל בהשקעות אחרות סך של כ- 9 מיליארד דולר. מרבית ההשקעה בוצעה בקרנות השקעה לא-סחירות בהיקף של כ-7 מיליארד דולר ובפיקדונות בחו&quot;ל בהיקף של כ-5 מיליארדים. &#10;במקביל נרשמה ירידה באשראי לקוחות בהיקף של כ-4 מיליארדים (3%).&#10;&#10;המקור: נתוני ועיבודי בנק ישראל" title="איור ג'-13: השקעות אחרות נטו של תושבי ישראל בחו&quot;ל לפי מכשירים"/>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xdr:row>
      <xdr:rowOff>57151</xdr:rowOff>
    </xdr:from>
    <xdr:to>
      <xdr:col>5</xdr:col>
      <xdr:colOff>171000</xdr:colOff>
      <xdr:row>14</xdr:row>
      <xdr:rowOff>61779</xdr:rowOff>
    </xdr:to>
    <xdr:graphicFrame macro="">
      <xdr:nvGraphicFramePr>
        <xdr:cNvPr id="2" name="תרשים 1" descr="בשנת 2023 היקף ההשקעות הישירות של תושבי ישראל בחו&quot;ל היה דומה להיקף ההשקעות הישירות בשנתיים האחרונות ומקורו בעיקר מרווחים שלא חולקו.&#10;&#10;ההשקעות הישירות של תושבי ישראל בחו&quot;ל השנה הסתכמו בכ-7 מיליארד דולר, ועיקרן רווחים שלא חולקו ונצברו להשקעה מחדש.&#10;היקף ההשקעות החדשות בהון עמד השנה על כ- 0.4 מיליארד, בניגוד לשנתיים האחרונות שבהן נרשמו מימושים נטו בהיקפים נמוכים (0.9 ו- 1.3 מיליארדים בהתאמה).&#10;&#10;המקור: נתוני ועיבודי בנק ישראל " title="איור ג'-14: השקעות ישירות בהון של תושבי ישראל בחו&quot;ל,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8</xdr:row>
      <xdr:rowOff>0</xdr:rowOff>
    </xdr:from>
    <xdr:to>
      <xdr:col>13</xdr:col>
      <xdr:colOff>174048</xdr:colOff>
      <xdr:row>19</xdr:row>
      <xdr:rowOff>171528</xdr:rowOff>
    </xdr:to>
    <xdr:pic>
      <xdr:nvPicPr>
        <xdr:cNvPr id="5" name="תמונה 4"/>
        <xdr:cNvPicPr>
          <a:picLocks noChangeAspect="1"/>
        </xdr:cNvPicPr>
      </xdr:nvPicPr>
      <xdr:blipFill>
        <a:blip xmlns:r="http://schemas.openxmlformats.org/officeDocument/2006/relationships" r:embed="rId2"/>
        <a:stretch>
          <a:fillRect/>
        </a:stretch>
      </xdr:blipFill>
      <xdr:spPr>
        <a:xfrm>
          <a:off x="5486400" y="1458686"/>
          <a:ext cx="3603048" cy="215817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2</xdr:row>
      <xdr:rowOff>66675</xdr:rowOff>
    </xdr:from>
    <xdr:to>
      <xdr:col>5</xdr:col>
      <xdr:colOff>190050</xdr:colOff>
      <xdr:row>13</xdr:row>
      <xdr:rowOff>129931</xdr:rowOff>
    </xdr:to>
    <xdr:graphicFrame macro="">
      <xdr:nvGraphicFramePr>
        <xdr:cNvPr id="3" name="תרשים 1" descr="יתרת רזרבות מט&quot;ח של המשק עלתה בשנת 2023 בכ-10 מיליארד דולר (5%) ועמדה בדצמבר על כ-205 מיליארדים.&#10;&#10;מקורה של העלייה ביתרת הרזרבות של המשק  בעליות במחירי ניירות הערך בעולם. &#10;במהלך חודש אוקטובר על רקע המצב הביטחוני, והרכישות המוגברות של מטבע חוץ,  בנק ישראל מכר מט&quot;ח בשוק בהיקף של כ- 8.2 מיליארד דולר. מכירות אלו קוזזו במלואם על ידי העברות הממשלה והמגזר הפרטי במהלך השנה.&#10;&#10;המקור: נתוני ועיבודי בנק ישראל" title="איור ג'-15: יתרת רזרבות מט&quot;ח של המשק"/>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absoluteAnchor>
    <xdr:pos x="0" y="438149"/>
    <xdr:ext cx="4724399" cy="3095626"/>
    <xdr:graphicFrame macro="">
      <xdr:nvGraphicFramePr>
        <xdr:cNvPr id="2" name="Chart 2" descr="יחס החוב החיצוני ברוטו  לתוצר עלה במהלך 2023, שילוב של ירידה גדולה יותר בתוצר מאשר בחוב החיצוני ברוטו של המשק.&#10;יתרת החוב החיצוני ברוטו ירדה בשנת 2023 בכ-1.2 מיליארד דולר (0.8%). במקביל, חלה ירידה של כ-3.5% בתוצר במונחי דולרים. התפתחויות אלו תרמו לעלייה מתונה ביחס החוב החיצוני ברוטו לתוצר (כ-0.85 נקודת האחוז) שעמד בסוף השנה על כ-30.5%. &#10;&#10;המקור: נתוני ועיבודי בנק ישראל &#10;" title="איור ג'-16: יתרת החוב החיצוני ברוטו ויחס החוב החיצוני לתוצר של המשק"/>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1</xdr:row>
      <xdr:rowOff>165867</xdr:rowOff>
    </xdr:from>
    <xdr:to>
      <xdr:col>5</xdr:col>
      <xdr:colOff>171000</xdr:colOff>
      <xdr:row>13</xdr:row>
      <xdr:rowOff>144642</xdr:rowOff>
    </xdr:to>
    <xdr:graphicFrame macro="">
      <xdr:nvGraphicFramePr>
        <xdr:cNvPr id="2" name="תרשים 3" descr="עודף הנכסים על ההתחייבויות של המשק מול חו״ל עלה במהלך 2023.&#10;&#10;העלייה בשווי יתרת הנכסים של המשק (72 מיליארד דולר) בהיקף גדול יותר מהעלייה בשווי יתרת ההתחייבויות (25 מיליארד דולר) תרמו לעלייה בעודף הנכסים על ההתחייבויות של המשק מול חו״ל בכ-47 מיליארד דולר (30%) שעמד בסוף דצמבר על  כ-205 מיליארד דולר&#10;.&#10;המקור: נתוני ועיבודי בנק ישראל " title="איור ג'-17: עודף הנכסים (+) על ההתחייבויות של המשק מול חו&quot;ל "/>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653855</xdr:colOff>
      <xdr:row>2</xdr:row>
      <xdr:rowOff>56076</xdr:rowOff>
    </xdr:from>
    <xdr:to>
      <xdr:col>15</xdr:col>
      <xdr:colOff>673335</xdr:colOff>
      <xdr:row>12</xdr:row>
      <xdr:rowOff>175363</xdr:rowOff>
    </xdr:to>
    <xdr:grpSp>
      <xdr:nvGrpSpPr>
        <xdr:cNvPr id="10" name="Group 9" descr="ההשקעות נטו של תושבי חוץ במשק והעליות במחירי ניירות הערך הישראלים שמוחזקים על ידי תושבי חוץ הם הגורמים העיקריים לשינוי ביתרת ההתחייבויות.&#10;במהלך שנת 2023 נרשמו השקעות נטו בהיקף של כ-15 מיליארד דולר (3%), נמוך משמעותית (בכ-45%) מהממוצע השנתי בשלוש השנים האחרונות (62 מיליארד דולר).&#10;בנוסף, עליות במחירי ניירות הערך הישראלים שמוחזקים על ידי תושבי חוץ, בפרט ניירות ערך ישראלים שנסחרים בחו&quot;ל, תרמו לעלייה ביתרת ההתחייבויות בהיקף של כ-13 מיליארד דולר (3%).&#10;&#10;מקור: נתוני ועיבודי בנק ישראל" title="איור ג'-2: הגורמים לשינוי ביתרת ההתחייבויות של המשק לחו&quot;ל "/>
        <xdr:cNvGrpSpPr/>
      </xdr:nvGrpSpPr>
      <xdr:grpSpPr>
        <a:xfrm>
          <a:off x="11252302469" y="453641"/>
          <a:ext cx="4144220" cy="1941461"/>
          <a:chOff x="10002884815" y="695265"/>
          <a:chExt cx="4020567" cy="1768098"/>
        </a:xfrm>
      </xdr:grpSpPr>
      <xdr:grpSp>
        <xdr:nvGrpSpPr>
          <xdr:cNvPr id="8" name="Group 7"/>
          <xdr:cNvGrpSpPr/>
        </xdr:nvGrpSpPr>
        <xdr:grpSpPr>
          <a:xfrm>
            <a:off x="10002884815" y="695265"/>
            <a:ext cx="4020567" cy="1768098"/>
            <a:chOff x="10004408815" y="655851"/>
            <a:chExt cx="4020567" cy="1768098"/>
          </a:xfrm>
        </xdr:grpSpPr>
        <xdr:graphicFrame macro="">
          <xdr:nvGraphicFramePr>
            <xdr:cNvPr id="2" name="תרשים 1"/>
            <xdr:cNvGraphicFramePr>
              <a:graphicFrameLocks/>
            </xdr:cNvGraphicFramePr>
          </xdr:nvGraphicFramePr>
          <xdr:xfrm>
            <a:off x="10004408815" y="655851"/>
            <a:ext cx="2683079" cy="176809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תרשים 1" descr="הירידה ביתרת ההתחייבויות נבעה מירידה במחירי המניות הישראליות שמוחזקות על ידי תושבי חוץ.&#10;במהלך שנת 2022 נרשמו ירידות במחירי ניירות הערך הישראלים שמוחזקים על ידי תושבי חוץ ותרמו לירידה ביתרת ההתחייבויות בהיקף של כ-65 מיליארד דולר (12%).&#10;&#10;בנוסף, תרמו הפרשי שער לירידה ביתרת ההתחייבויות בהיקף של כ-14 מיליארד דולר (3%). במקביל נרשמו תנועות נטו בהיקף של כ-28 מיליארד דולר (5%) שקיזזו בחלקן את הירידה ביתרת ההתחייבויות. &#10;&#10;המקור: נתוני ועיבודי בנק ישראל." title="איור ג'-10: הגורמים לשינוי ביתרת ההתחייבויות של המשק לחו&quot;ל . 2022-2013, מיליארדי דולר."/>
            <xdr:cNvGraphicFramePr>
              <a:graphicFrameLocks/>
            </xdr:cNvGraphicFramePr>
          </xdr:nvGraphicFramePr>
          <xdr:xfrm>
            <a:off x="10007081615" y="656894"/>
            <a:ext cx="1347767" cy="1753915"/>
          </xdr:xfrm>
          <a:graphic>
            <a:graphicData uri="http://schemas.openxmlformats.org/drawingml/2006/chart">
              <c:chart xmlns:c="http://schemas.openxmlformats.org/drawingml/2006/chart" xmlns:r="http://schemas.openxmlformats.org/officeDocument/2006/relationships" r:id="rId2"/>
            </a:graphicData>
          </a:graphic>
        </xdr:graphicFrame>
      </xdr:grpSp>
      <xdr:sp macro="" textlink="">
        <xdr:nvSpPr>
          <xdr:cNvPr id="6" name="Rounded Rectangular Callout 5"/>
          <xdr:cNvSpPr/>
        </xdr:nvSpPr>
        <xdr:spPr>
          <a:xfrm rot="5400000">
            <a:off x="10005789154" y="1175852"/>
            <a:ext cx="1215262" cy="886808"/>
          </a:xfrm>
          <a:prstGeom prst="wedgeRoundRectCallout">
            <a:avLst>
              <a:gd name="adj1" fmla="val -14407"/>
              <a:gd name="adj2" fmla="val 10691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sz="1100"/>
          </a:p>
        </xdr:txBody>
      </xdr:sp>
    </xdr:grpSp>
    <xdr:clientData/>
  </xdr:twoCellAnchor>
</xdr:wsDr>
</file>

<file path=xl/drawings/drawing20.xml><?xml version="1.0" encoding="utf-8"?>
<xdr:wsDr xmlns:xdr="http://schemas.openxmlformats.org/drawingml/2006/spreadsheetDrawing" xmlns:a="http://schemas.openxmlformats.org/drawingml/2006/main">
  <xdr:absoluteAnchor>
    <xdr:pos x="0" y="400050"/>
    <xdr:ext cx="3600000" cy="2160000"/>
    <xdr:graphicFrame macro="">
      <xdr:nvGraphicFramePr>
        <xdr:cNvPr id="2" name="Chart 2" descr="עודף הנכסים על ההתחייבויות של המשק במכשירי חוב (החוב החיצוני השלילי ) עלה בשנת 2023.&#10;&#10;יתרת הנכסים במכשירי חוב עלתה בשנת 2023 ב-32 מיליארד דולר (כ-9%) ובמקביל יתרת ההתחייבויות במכשירי חוב ירדה בהיקף של כ-1.2 מיליארד דולר (0.8%). לפיכך עודף הנכסים על ההתחייבויות של המשק מול חו״ל במכשירי חוב בלבד (החוב החיצוני נטו השלילי) עלה בכ-33 מיליארד דולר (16%) ועמד בסוף דצמבר על כ-242 מיליארד דולר.&#10;&#10;המקור: נתוני ועיבודי בנק ישראל " title="איור ג'-18: עודף הנכסים על ההתחייבויות במכשירי חוב בלבד (החוב החיצוני נטו השלילי)"/>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twoCellAnchor>
    <xdr:from>
      <xdr:col>0</xdr:col>
      <xdr:colOff>0</xdr:colOff>
      <xdr:row>2</xdr:row>
      <xdr:rowOff>40104</xdr:rowOff>
    </xdr:from>
    <xdr:to>
      <xdr:col>5</xdr:col>
      <xdr:colOff>165988</xdr:colOff>
      <xdr:row>14</xdr:row>
      <xdr:rowOff>34420</xdr:rowOff>
    </xdr:to>
    <xdr:graphicFrame macro="">
      <xdr:nvGraphicFramePr>
        <xdr:cNvPr id="2" name="Chart 1" descr="בשנת 2023 הפקידו תושבי ישראל בהיקף של כ- 5 מיליארד דולר בפיקדונות בחו&quot;ל. כ-40% מסך ההפקדות בוצעו על ידי משקי הבית&#10;&#10;המקור: נתונים ועיבודים של בנק ישראל ." title="איור ג'-19:  הפקדות נטו של תושבי ישראל בפיקדונות בחו&quot;ל, לפי מגזר,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399254</xdr:colOff>
      <xdr:row>2</xdr:row>
      <xdr:rowOff>120315</xdr:rowOff>
    </xdr:from>
    <xdr:to>
      <xdr:col>5</xdr:col>
      <xdr:colOff>110326</xdr:colOff>
      <xdr:row>12</xdr:row>
      <xdr:rowOff>7619</xdr:rowOff>
    </xdr:to>
    <xdr:grpSp>
      <xdr:nvGrpSpPr>
        <xdr:cNvPr id="2" name="קבוצה 1" descr="ההעברות נטו של משקי הבית מחשבונות בישראל לחשבונות בחו&quot;ל נרשמה בכל הרביעים של השנה.&#10;&#10;המקור: נתוני ועיבודי בנק ישראל&#10;* (+) העברות נטו מחשבונות בישראל לחשבונות בחו&quot;ל | (-) העברות נטו מחשבונות בחו&quot;ל לחשבונות בישראל&#10;** אומדן המתבסס על דיווחי בנקים ישראליים על העברות של תושבי ישראל במט&quot;ח דרך הבנקים הישראליים  מחשבונותיהם בישראל לחשבונות בחו&quot;ל ובחזרה. לא כולל דיווחי חברות ומשקי בית על כלל פעילותם בפיקדונות  בחו&quot;ל&#10;" title="איור ג'-20:  העברות נטו* של משקי הבית מחשבונות בישראל לחשבונות בחו&quot;ל**, מיליארדי דולר"/>
        <xdr:cNvGrpSpPr/>
      </xdr:nvGrpSpPr>
      <xdr:grpSpPr>
        <a:xfrm flipH="1">
          <a:off x="399254" y="501315"/>
          <a:ext cx="3134119" cy="1673242"/>
          <a:chOff x="11263048403" y="492022"/>
          <a:chExt cx="3149044" cy="1699377"/>
        </a:xfrm>
      </xdr:grpSpPr>
      <xdr:graphicFrame macro="">
        <xdr:nvGraphicFramePr>
          <xdr:cNvPr id="3" name="Chart 2"/>
          <xdr:cNvGraphicFramePr>
            <a:graphicFrameLocks/>
          </xdr:cNvGraphicFramePr>
        </xdr:nvGraphicFramePr>
        <xdr:xfrm>
          <a:off x="11263048403" y="492022"/>
          <a:ext cx="2104473" cy="1691832"/>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1" name="Chart 20"/>
          <xdr:cNvGraphicFramePr/>
        </xdr:nvGraphicFramePr>
        <xdr:xfrm>
          <a:off x="11265082591" y="497055"/>
          <a:ext cx="1114856" cy="169434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3.xml><?xml version="1.0" encoding="utf-8"?>
<c:userShapes xmlns:c="http://schemas.openxmlformats.org/drawingml/2006/chart">
  <cdr:relSizeAnchor xmlns:cdr="http://schemas.openxmlformats.org/drawingml/2006/chartDrawing">
    <cdr:from>
      <cdr:x>0.17022</cdr:x>
      <cdr:y>0.05185</cdr:y>
    </cdr:from>
    <cdr:to>
      <cdr:x>0.92411</cdr:x>
      <cdr:y>0.72984</cdr:y>
    </cdr:to>
    <cdr:sp macro="" textlink="">
      <cdr:nvSpPr>
        <cdr:cNvPr id="3" name="Rounded Rectangular Callout 2"/>
        <cdr:cNvSpPr/>
      </cdr:nvSpPr>
      <cdr:spPr>
        <a:xfrm xmlns:a="http://schemas.openxmlformats.org/drawingml/2006/main" rot="5400000">
          <a:off x="90144" y="204437"/>
          <a:ext cx="1148748" cy="915577"/>
        </a:xfrm>
        <a:prstGeom xmlns:a="http://schemas.openxmlformats.org/drawingml/2006/main" prst="wedgeRoundRectCallout">
          <a:avLst>
            <a:gd name="adj1" fmla="val -20032"/>
            <a:gd name="adj2" fmla="val 68463"/>
            <a:gd name="adj3" fmla="val 16667"/>
          </a:avLst>
        </a:prstGeom>
        <a:noFill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wrap="none"/>
        <a:lstStyle xmlns:a="http://schemas.openxmlformats.org/drawingml/2006/main"/>
        <a:p xmlns:a="http://schemas.openxmlformats.org/drawingml/2006/main">
          <a:endParaRPr lang="en-US"/>
        </a:p>
      </cdr:txBody>
    </cdr:sp>
  </cdr:relSizeAnchor>
</c:userShapes>
</file>

<file path=xl/drawings/drawing24.xml><?xml version="1.0" encoding="utf-8"?>
<xdr:wsDr xmlns:xdr="http://schemas.openxmlformats.org/drawingml/2006/spreadsheetDrawing" xmlns:a="http://schemas.openxmlformats.org/drawingml/2006/main">
  <xdr:twoCellAnchor>
    <xdr:from>
      <xdr:col>0</xdr:col>
      <xdr:colOff>394548</xdr:colOff>
      <xdr:row>2</xdr:row>
      <xdr:rowOff>52851</xdr:rowOff>
    </xdr:from>
    <xdr:to>
      <xdr:col>5</xdr:col>
      <xdr:colOff>565548</xdr:colOff>
      <xdr:row>14</xdr:row>
      <xdr:rowOff>57479</xdr:rowOff>
    </xdr:to>
    <xdr:graphicFrame macro="">
      <xdr:nvGraphicFramePr>
        <xdr:cNvPr id="4" name="Chart 3" descr="בשנת 2023 הפקדות של תושבי חוץ בפיקדונות בישראל הסתכמו בכ-6 מיליארדי דולרים. &#10;&#10;המקור: נתונים ועיבודים של בנק ישראל " title="איור ג'-21:  הפקדות נטו של תושבי חוץ בפיקדונות בישראל,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10</xdr:row>
      <xdr:rowOff>0</xdr:rowOff>
    </xdr:from>
    <xdr:to>
      <xdr:col>13</xdr:col>
      <xdr:colOff>173905</xdr:colOff>
      <xdr:row>22</xdr:row>
      <xdr:rowOff>2853</xdr:rowOff>
    </xdr:to>
    <xdr:pic>
      <xdr:nvPicPr>
        <xdr:cNvPr id="2" name="תמונה 1"/>
        <xdr:cNvPicPr>
          <a:picLocks noChangeAspect="1"/>
        </xdr:cNvPicPr>
      </xdr:nvPicPr>
      <xdr:blipFill>
        <a:blip xmlns:r="http://schemas.openxmlformats.org/officeDocument/2006/relationships" r:embed="rId2"/>
        <a:stretch>
          <a:fillRect/>
        </a:stretch>
      </xdr:blipFill>
      <xdr:spPr>
        <a:xfrm>
          <a:off x="5476875" y="1809750"/>
          <a:ext cx="3596952" cy="214597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98914</xdr:rowOff>
    </xdr:from>
    <xdr:to>
      <xdr:col>5</xdr:col>
      <xdr:colOff>68423</xdr:colOff>
      <xdr:row>14</xdr:row>
      <xdr:rowOff>60837</xdr:rowOff>
    </xdr:to>
    <xdr:graphicFrame macro="">
      <xdr:nvGraphicFramePr>
        <xdr:cNvPr id="9" name="Chart 8" descr="בשנת 2023 פעילות תושבי חוץ בפיקדונות בישראל הייתה אחידה על פני כל הרביעים למעט משיכות נטו מפיקדונות ברביע השני לעומת הפקדות נטו בשאר הרביעים&#10;&#10;המקור: נתונים ועיבודים של בנק ישראל " title="איור ג'-22:  הפקדות נטו של תושבי חוץ בפיקדונות בישראל, Q1-Q4/2023 מיליארדי דול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57150</xdr:rowOff>
    </xdr:from>
    <xdr:to>
      <xdr:col>6</xdr:col>
      <xdr:colOff>485775</xdr:colOff>
      <xdr:row>16</xdr:row>
      <xdr:rowOff>104776</xdr:rowOff>
    </xdr:to>
    <xdr:graphicFrame macro="">
      <xdr:nvGraphicFramePr>
        <xdr:cNvPr id="2" name="תרשים 3" descr="חלה ירידה משמעותית בהיקף ההשקעות נטו של תושבי חוץ בישראל במהלך השנה, בעיקר בהשקעות הישירות ואף מימושים נטו בתיק ניירות ערך למסחר.&#10;&#10;היקף ההשקעות הישירות של תושבי חוץ בישראל ירד השנה בכ- 22% בהשוואה לממוצע בשלוש השנים האחרונות (21 מיליארד דולר). בנוסף, תושבי חוץ מימשו נטו השנה ניירות ערך ישראלים למסחר בהיקף של כ- 3 מיליארדים, בניגוד להשקעות נטו בשלוש השנים האחרונות בהיקף ממוצע שנתי של כ-18 מיליארד דולר. &#10;&#10;המקור: נתוני ועיבודי בנק ישראל" title="איור ג'-3: השקעות נטו של תושבי חוץ בישראל ,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14287</xdr:rowOff>
    </xdr:from>
    <xdr:to>
      <xdr:col>5</xdr:col>
      <xdr:colOff>123375</xdr:colOff>
      <xdr:row>14</xdr:row>
      <xdr:rowOff>2587</xdr:rowOff>
    </xdr:to>
    <xdr:graphicFrame macro="">
      <xdr:nvGraphicFramePr>
        <xdr:cNvPr id="2" name="תרשים 1" descr="היקף ההשקעות הישירות נטו ירד משמעותית במהלך השנה, בעיקר כתוצאה מקיטון בהיקף ההשקעות החדשות בהון. &#10;במהלך השנה, השקיעו תושבי חוץ השקעות ישירות בישראל היקף של כ-16 מיליארד דולר נטו, הרוב המוחלט בהון מניות.&#10;היקף ההשקעות החדשות בהון עמד השנה על כ-8 מיליארד דולר, נמוך משמעותית מהממוצע ב-3 השנים האחרונות (13 מיליארדים). יתר ההשקעות נטו מקורן ברווחים שלא חולקו ונצברו להשקעה מחדש. &#10;היקף ההשקעות הישירות החדשות בהון בענף ההייטק הסתכם השנה בכ-6 מיליארדים, נמוך בכ-55%  מהממוצע בשלוש השנים האחרונות.&#10;&#10;המקור: נתוני ועיבודי בנק ישראל" title="איור ג'-4: השקעות ישירות בהון של תושבי חוץ בחברות ישראליות , לפי סוג השקעה"/>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143169</xdr:colOff>
      <xdr:row>2</xdr:row>
      <xdr:rowOff>66260</xdr:rowOff>
    </xdr:from>
    <xdr:to>
      <xdr:col>5</xdr:col>
      <xdr:colOff>305886</xdr:colOff>
      <xdr:row>14</xdr:row>
      <xdr:rowOff>39651</xdr:rowOff>
    </xdr:to>
    <xdr:graphicFrame macro="">
      <xdr:nvGraphicFramePr>
        <xdr:cNvPr id="5" name="תרשים 4" descr="תושבי חוץ מימשו נטו השנה כ-3 מיליארדי דולר בתיק ניירות הערך הישראלים למסחר, עיקר המימושים בוצעו באג&quot;ח.&#10;במהלך השנה מימשו תושבי חוץ אגרות חוב ישראליות בהיקף של כ- 2 מיליארדי דולרים, בעיקר במק&quot;מ. &#10;במקביל, נרשמו מימושים נטו של תושבי חוץ במניות בהיקף של כמיליארד דולר, בעיקר במניות ישראליות סחירות בחו&quot;ל. &#10;&#10;המקור: עיבודי בנק ישראל" title="איור ג'-5: השקעות נטו בתיק ניירות הערך למסחר של תושבי חוץ במשק, לפי מכשירים"/>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5</xdr:col>
      <xdr:colOff>123375</xdr:colOff>
      <xdr:row>15</xdr:row>
      <xdr:rowOff>35925</xdr:rowOff>
    </xdr:to>
    <xdr:graphicFrame macro="">
      <xdr:nvGraphicFramePr>
        <xdr:cNvPr id="5" name="Chart 6" descr="בשנת 2023, תושבי חוץ מימשו מק&quot;מ והשקיעו באג&quot;ח ישראליות ממשלתיות.&#10;&#10;במהלך שנת 2023 מכרו תושבי חוץ מק&quot;מ בהיקף של כ-10 מיליארד דולרים, בעיקר ברביע הראשון והרביעי. &#10;&#10;בנוסף, רכשו תושבי חוץ השנה אג&quot;ח ישראליות ממשלתיות בהיקף של כ-8 מיליארד דולר. בעיקר במחצית הראשונה של השנה. &#10;&#10;המקור: נתוני ועיבודי בנק ישראל &#10;" title="איור ג'-6: השקעות של תושבי חוץ באגרות חוב ממשלתיות ובמק&quot;מ"/>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0.76909</cdr:x>
      <cdr:y>0.63714</cdr:y>
    </cdr:from>
    <cdr:to>
      <cdr:x>1</cdr:x>
      <cdr:y>1</cdr:y>
    </cdr:to>
    <cdr:sp macro="" textlink="">
      <cdr:nvSpPr>
        <cdr:cNvPr id="2" name="TextBox 1"/>
        <cdr:cNvSpPr txBox="1"/>
      </cdr:nvSpPr>
      <cdr:spPr>
        <a:xfrm xmlns:a="http://schemas.openxmlformats.org/drawingml/2006/main">
          <a:off x="3467101" y="2495552"/>
          <a:ext cx="914400" cy="914400"/>
        </a:xfrm>
        <a:prstGeom xmlns:a="http://schemas.openxmlformats.org/drawingml/2006/main" prst="rect">
          <a:avLst/>
        </a:prstGeom>
      </cdr:spPr>
      <cdr:txBody>
        <a:bodyPr xmlns:a="http://schemas.openxmlformats.org/drawingml/2006/main" vertOverflow="clip" wrap="none" rtlCol="1"/>
        <a:lstStyle xmlns:a="http://schemas.openxmlformats.org/drawingml/2006/main"/>
        <a:p xmlns:a="http://schemas.openxmlformats.org/drawingml/2006/main">
          <a:pPr algn="r" rtl="1"/>
          <a:endParaRPr lang="he-IL" sz="1100"/>
        </a:p>
      </cdr:txBody>
    </cdr:sp>
  </cdr:relSizeAnchor>
  <cdr:relSizeAnchor xmlns:cdr="http://schemas.openxmlformats.org/drawingml/2006/chartDrawing">
    <cdr:from>
      <cdr:x>0.76909</cdr:x>
      <cdr:y>0.63714</cdr:y>
    </cdr:from>
    <cdr:to>
      <cdr:x>1</cdr:x>
      <cdr:y>1</cdr:y>
    </cdr:to>
    <cdr:sp macro="" textlink="">
      <cdr:nvSpPr>
        <cdr:cNvPr id="3" name="TextBox 2"/>
        <cdr:cNvSpPr txBox="1"/>
      </cdr:nvSpPr>
      <cdr:spPr>
        <a:xfrm xmlns:a="http://schemas.openxmlformats.org/drawingml/2006/main">
          <a:off x="3571876" y="2219327"/>
          <a:ext cx="914400" cy="914400"/>
        </a:xfrm>
        <a:prstGeom xmlns:a="http://schemas.openxmlformats.org/drawingml/2006/main" prst="rect">
          <a:avLst/>
        </a:prstGeom>
      </cdr:spPr>
      <cdr:txBody>
        <a:bodyPr xmlns:a="http://schemas.openxmlformats.org/drawingml/2006/main" vertOverflow="clip" wrap="none" rtlCol="1"/>
        <a:lstStyle xmlns:a="http://schemas.openxmlformats.org/drawingml/2006/main"/>
        <a:p xmlns:a="http://schemas.openxmlformats.org/drawingml/2006/main">
          <a:pPr algn="r" rtl="1"/>
          <a:endParaRPr lang="he-IL" sz="10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1</xdr:row>
      <xdr:rowOff>180975</xdr:rowOff>
    </xdr:from>
    <xdr:to>
      <xdr:col>5</xdr:col>
      <xdr:colOff>171000</xdr:colOff>
      <xdr:row>13</xdr:row>
      <xdr:rowOff>159750</xdr:rowOff>
    </xdr:to>
    <xdr:graphicFrame macro="">
      <xdr:nvGraphicFramePr>
        <xdr:cNvPr id="2" name="תרשים 1" descr="עיקר ההשקעות האחרות של תושבי חוץ בישראל נרשמו בהפקדות נטו לפיקדונות בבנקים בישראל.&#10;&#10;במהלך שנת 2023 נרשמו השקעות אחרות נטו על ידי תושבי חוץ בישראל בהיקף של כ-2 מיליארד דולר. &#10;תושבי חוץ (לרבות בנקים זרים) הפקידו נטו בישראל היקף של כ-6 מיליארדי דולרים אשר קוזזו בחלקן על ידי  ירידה באשראי ספקים בהיקף של כ- 4 מיליארד דולר.&#10;&#10;המקור: נתוני ועיבודי בנק ישראל" title="איור ג'-7: השקעות אחרות של תושבי חוץ במשק, לפי מכשי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12</xdr:row>
      <xdr:rowOff>0</xdr:rowOff>
    </xdr:from>
    <xdr:to>
      <xdr:col>13</xdr:col>
      <xdr:colOff>174048</xdr:colOff>
      <xdr:row>23</xdr:row>
      <xdr:rowOff>157921</xdr:rowOff>
    </xdr:to>
    <xdr:pic>
      <xdr:nvPicPr>
        <xdr:cNvPr id="3" name="תמונה 2"/>
        <xdr:cNvPicPr>
          <a:picLocks noChangeAspect="1"/>
        </xdr:cNvPicPr>
      </xdr:nvPicPr>
      <xdr:blipFill>
        <a:blip xmlns:r="http://schemas.openxmlformats.org/officeDocument/2006/relationships" r:embed="rId2"/>
        <a:stretch>
          <a:fillRect/>
        </a:stretch>
      </xdr:blipFill>
      <xdr:spPr>
        <a:xfrm>
          <a:off x="5486400" y="2190750"/>
          <a:ext cx="3603048" cy="215817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7938</xdr:rowOff>
    </xdr:from>
    <xdr:to>
      <xdr:col>5</xdr:col>
      <xdr:colOff>186875</xdr:colOff>
      <xdr:row>13</xdr:row>
      <xdr:rowOff>159750</xdr:rowOff>
    </xdr:to>
    <xdr:graphicFrame macro="">
      <xdr:nvGraphicFramePr>
        <xdr:cNvPr id="2" name="תרשים 1" descr="יתרת הנכסים של המשק בחו״ל עלתה בשנת 0232 בניגוד לשנה שעברה ובהמשך למגמת העלייה ארוכת הטווח. העלייה נרשמה בעיקר ביתרת תיק ההשקעות בניירות הערך למסחר.&#10;יתרת הנכסים של המשק בחו&quot;ל עלתה בכ-72 מיליארד דולר (12%) ועמדה בסוף נובמבר על 702 מיליארד דולר. העלייה ביתרת הנכסים נבעה בעיקר מעלייה ביתרת תיק ההשקעות בניירות הערך למסחר בהיקף של כ- 36 מיליארד דולר (18%), ומעלייה ביתרת ההשקעות האחרות בהיקף של כ-11 מיליארד דולר (8%). &#10;&#10;המקור: עיבודי בנק ישראל&#10;* יתרת ההשקעות האחרות כוללת את יתרת המכשירים הנגזרים" title="איור ג'-8: יתרת הנכסים של המשק בחו&quot;ל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113110</xdr:colOff>
      <xdr:row>16</xdr:row>
      <xdr:rowOff>54757</xdr:rowOff>
    </xdr:from>
    <xdr:to>
      <xdr:col>8</xdr:col>
      <xdr:colOff>308493</xdr:colOff>
      <xdr:row>17</xdr:row>
      <xdr:rowOff>71510</xdr:rowOff>
    </xdr:to>
    <xdr:sp macro="" textlink="">
      <xdr:nvSpPr>
        <xdr:cNvPr id="3" name="TextBox 2"/>
        <xdr:cNvSpPr txBox="1"/>
      </xdr:nvSpPr>
      <xdr:spPr>
        <a:xfrm flipH="1">
          <a:off x="2179302" y="2992853"/>
          <a:ext cx="3639037" cy="1999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endParaRPr lang="he-IL"/>
        </a:p>
      </xdr:txBody>
    </xdr:sp>
    <xdr:clientData/>
  </xdr:twoCellAnchor>
</xdr:wsDr>
</file>

<file path=xl/tables/table1.xml><?xml version="1.0" encoding="utf-8"?>
<table xmlns="http://schemas.openxmlformats.org/spreadsheetml/2006/main" id="9" name="Table9" displayName="Table9" ref="A1:F13" totalsRowShown="0" headerRowDxfId="241" dataDxfId="239" headerRowBorderDxfId="240" tableBorderDxfId="238" totalsRowBorderDxfId="237" headerRowCellStyle="Normal 3">
  <tableColumns count="6">
    <tableColumn id="1" name="$ million" dataDxfId="236" dataCellStyle="Normal 3"/>
    <tableColumn id="2" name="Direct investments" dataDxfId="235"/>
    <tableColumn id="3" name="Investments in the tradable securities portfolio" dataDxfId="234"/>
    <tableColumn id="4" name="Other investments*" dataDxfId="233" dataCellStyle="Normal_IIP"/>
    <tableColumn id="5" name="Total change- (right scale)" dataDxfId="232"/>
    <tableColumn id="6" name="The economy’s total liabilities" dataDxfId="231" dataCellStyle="Normal 2"/>
  </tableColumns>
  <tableStyleInfo name="TableStyleMedium2" showFirstColumn="0" showLastColumn="0" showRowStripes="1" showColumnStripes="0"/>
  <extLst>
    <ext xmlns:x14="http://schemas.microsoft.com/office/spreadsheetml/2009/9/main" uri="{504A1905-F514-4f6f-8877-14C23A59335A}">
      <x14:table altText="יתרת ההתחייבויות של המשק לחו&quot;ל, לפי סוגי השקעה. מיליוני דולר." altTextSummary="בשנת 2022 נרשמה ירידה ביתרת ההתחייבויות של המשק לחו״ל, בעיקר ביתרת תיק ניירות הערך למסחר של תושבי חוץ._x000d__x000a_יתרת ההתחייבויות של המשק לחו״ל ירדה בשנת 2022 ב-72 מיליארד דולר (%13) והגיעה לרמה של 475 מיליארד דולר. הירידה ביתרת ההתחייבויות נבעה בעיקר מירידה של כ-74 מיליארד דולר (29%) ביתרת תיק ההשקעות בניירות הערך למסחר וירידה של כ-7 מיליארד דולר (11%) בהשקעות אחרות. מנגד יתרת ההשקעות הישירות עלתה בכ-9 מיליארד דולר (4%)._x000d__x000a_"/>
    </ext>
  </extLst>
</table>
</file>

<file path=xl/tables/table10.xml><?xml version="1.0" encoding="utf-8"?>
<table xmlns="http://schemas.openxmlformats.org/spreadsheetml/2006/main" id="7" name="Table48" displayName="Table48" ref="A10:L15" totalsRowShown="0" headerRowDxfId="121" dataDxfId="120" tableBorderDxfId="119" dataCellStyle="Normal 3">
  <tableColumns count="12">
    <tableColumn id="1" name="bonds" dataDxfId="118" dataCellStyle="Normal 3"/>
    <tableColumn id="2" name="2013" dataDxfId="117" dataCellStyle="Normal 3"/>
    <tableColumn id="3" name="2014" dataDxfId="116" dataCellStyle="Normal 3"/>
    <tableColumn id="4" name="2015" dataDxfId="115" dataCellStyle="Normal 3"/>
    <tableColumn id="5" name="2016" dataDxfId="114" dataCellStyle="Normal 3"/>
    <tableColumn id="6" name="2017" dataDxfId="113" dataCellStyle="Normal 3"/>
    <tableColumn id="7" name="2018" dataDxfId="112" dataCellStyle="Normal 3"/>
    <tableColumn id="8" name="2019" dataDxfId="111" dataCellStyle="Normal 3"/>
    <tableColumn id="9" name="2020" dataDxfId="110" dataCellStyle="Normal 3"/>
    <tableColumn id="10" name="2021" dataDxfId="109" dataCellStyle="Normal 3"/>
    <tableColumn id="11" name="2022" dataDxfId="108" dataCellStyle="Normal 3"/>
    <tableColumn id="12" name="2023" dataDxfId="107" dataCellStyle="Normal 3"/>
  </tableColumns>
  <tableStyleInfo name="TableStyleMedium2" showFirstColumn="0" showLastColumn="0" showRowStripes="1" showColumnStripes="0"/>
  <extLst>
    <ext xmlns:x14="http://schemas.microsoft.com/office/spreadsheetml/2009/9/main" uri="{504A1905-F514-4f6f-8877-14C23A59335A}">
      <x14:table altText="השקעות נטו בתיק ניירות הערך למסחר של תושבי ישראל בחו&quot;ל, לפי מגזר. מיליוני דולר." altTextSummary="בשנת 2022 ביצעו תושבי ישראל מימוש נטו של ניירות ערך למסחר בחו&quot;ל ובעיקרן מניות בחו&quot;ל שמומשו על ידי הגופים המוסדיים._x000d__x000a__x000d__x000a_תושבי ישראל ביצעו מימוש נטו של מניות זרות במהלך השנה, שעיקרו בוצע על ידי הגופים המוסדיים. _x000d__x000a__x000d__x000a_במקביל נרשמו רכישות אג&quot;ח זרות בהיקף של כ-4 מיליארד דולר. עיקר ההשקעות באג&quot;ח בוצעו על ידי המגזר העסקי."/>
    </ext>
  </extLst>
</table>
</file>

<file path=xl/tables/table11.xml><?xml version="1.0" encoding="utf-8"?>
<table xmlns="http://schemas.openxmlformats.org/spreadsheetml/2006/main" id="6" name="Table6" displayName="Table6" ref="A1:B5" totalsRowShown="0" headerRowDxfId="106" dataDxfId="105" tableBorderDxfId="104">
  <tableColumns count="2">
    <tableColumn id="1" name=" " dataDxfId="103" dataCellStyle="Normal 3"/>
    <tableColumn id="2" name="2023" dataDxfId="102" dataCellStyle="Normal 3"/>
  </tableColumns>
  <tableStyleInfo name="TableStyleMedium2" showFirstColumn="0" showLastColumn="0" showRowStripes="1" showColumnStripes="0"/>
  <extLst>
    <ext xmlns:x14="http://schemas.microsoft.com/office/spreadsheetml/2009/9/main" uri="{504A1905-F514-4f6f-8877-14C23A59335A}">
      <x14:table altText="פעילות הגופים המוסדיים מול חו&quot;ל, מיליוני דולר." altTextSummary="הגופים המוסדיים ביצעו במהלך שנת 2022 השקעות נטו בנכסים פיננסים זרים, בעיקר בקרנות השקעה לא-סחירות ובמכשירים נגזרים._x000d__x000a__x000d__x000a_למרות המימושים נטו בניירות ערך סחירים זרים בהיקף של כ-5 מיליארד דולר, השקיעו הגופים המוסדיים בנכסים פיננסים זרים היקף של כ- 11 מיליארד דולר נטו. _x000d__x000a_רוב ההשקעות היו במכשירים נגזרים זרים בהיקף של כ-9 מיליארד דולר, מתוכם כ-3 מיליארד דולר תשלום בגין הפסדים בעקבות ירידות מחירים בנכסי הבסיס. _x000d__x000a_בנוסף השקיעו הגופים המוסדיים בקרנות השקעה זרות לא-סחירות היקף של כ- 8 מיליארד דולר נטו. "/>
    </ext>
  </extLst>
</table>
</file>

<file path=xl/tables/table12.xml><?xml version="1.0" encoding="utf-8"?>
<table xmlns="http://schemas.openxmlformats.org/spreadsheetml/2006/main" id="5" name="Table5" displayName="Table5" ref="A1:B5" totalsRowShown="0" headerRowBorderDxfId="101" tableBorderDxfId="100" totalsRowBorderDxfId="99">
  <tableColumns count="2">
    <tableColumn id="1" name="Other investments _x000a_$ million" dataDxfId="98" dataCellStyle="Normal 3"/>
    <tableColumn id="2" name="2023" dataDxfId="97"/>
  </tableColumns>
  <tableStyleInfo name="TableStyleMedium2" showFirstColumn="0" showLastColumn="0" showRowStripes="1" showColumnStripes="0"/>
  <extLst>
    <ext xmlns:x14="http://schemas.microsoft.com/office/spreadsheetml/2009/9/main" uri="{504A1905-F514-4f6f-8877-14C23A59335A}">
      <x14:table altText="השינוי ביתרת ההשקעות האחרות של תושבי ישראל בחו&quot;ל לפי מכשירים. מיליוני דולר." altTextSummary="הירידה ביתרת הנכסים קוזזה חלקית על ידי עלייה ביתרת ההשקעות האחרות  של תושבי ישראל בחו&quot;ל._x000d__x000a_יתרת ההשקעות האחרות עלתה ב-2022 בכ-10 מיליארד דולר (8%). עיקר העלייה נרשמה ברכיב נכסים אחרים , אשר עלה בסך של כ-12 מיליארדים (24%) על רקע רכישות של קרנות השקעה לא-סחירות  בידי הגופים המוסדיים בהיקף של כ- 8 מיליארדים. _x000d__x000a_בנוסף נרשמה עלייה ברכיב ההלוואות לחו&quot;ל בהיקף של כ-5 מיליארדים (19%). _x000d__x000a_במקביל נרשמה ירידה באשראי לקוחות בהיקף של כ-8 מיליארדים (20%) שעיקרה חל במחצית השנייה של השנה."/>
    </ext>
  </extLst>
</table>
</file>

<file path=xl/tables/table13.xml><?xml version="1.0" encoding="utf-8"?>
<table xmlns="http://schemas.openxmlformats.org/spreadsheetml/2006/main" id="23" name="Table324" displayName="Table324" ref="A1:L4" totalsRowShown="0" headerRowDxfId="96" dataDxfId="94" headerRowBorderDxfId="95" tableBorderDxfId="93" totalsRowBorderDxfId="92" headerRowCellStyle="Normal 3">
  <tableColumns count="12">
    <tableColumn id="1" name="$ million" dataDxfId="91"/>
    <tableColumn id="6" name="2013"/>
    <tableColumn id="9" name="2014" dataDxfId="90"/>
    <tableColumn id="10" name="2015" dataDxfId="89"/>
    <tableColumn id="11" name="2016" dataDxfId="88"/>
    <tableColumn id="12" name="2017" dataDxfId="87"/>
    <tableColumn id="13" name="2018" dataDxfId="86"/>
    <tableColumn id="14" name="2019" dataDxfId="85"/>
    <tableColumn id="2" name="2020" dataDxfId="84"/>
    <tableColumn id="3" name="2021" dataDxfId="83"/>
    <tableColumn id="4" name="2022" dataDxfId="82"/>
    <tableColumn id="5" name="2023" dataDxfId="81"/>
  </tableColumns>
  <tableStyleInfo name="TableStyleMedium2" showFirstColumn="0" showLastColumn="0" showRowStripes="1" showColumnStripes="0"/>
  <extLst>
    <ext xmlns:x14="http://schemas.microsoft.com/office/spreadsheetml/2009/9/main" uri="{504A1905-F514-4f6f-8877-14C23A59335A}">
      <x14:table altText="יתרת ההשקעות בתיק ניירות הערך למסחר של תושבי ישראל בחו&quot;ל, לפי מכשירים. מליוני דולרים." altTextSummary="עיקר ירידת המחירים נרשמה בתיק ניירות הערך למסחר של תושבי ישראל בחו&quot;ל. _x000d__x000a_יתרת ההשקעות בתיק ניירות הערך למסחר של תושבי ישראל בחו&quot;ל ירדה במהלך שנת 2022 ב-52 מיליארד דולר (20%) ועמדה בסוף השנה על 202 מיליארד דולר._x000d__x000a_יתרת האחזקות במניות ירדה במהלך השנה על רקע ירידות מחירים בשוקי המניות ב-49 מיליארד דולר (28%). בנוסף נרשמו מימושים נטו של תושבי ישראל במניות זרות בהיקף של כ-6 מיליארד דולר (3%)._x000d__x000a_במקביל נרשמה ירידה ביתרת האחזקות באג&quot;ח בהיקף של כ-3 מיליארד דולר (3%) שמשקפת ירידה במחירים של מכשירי החוב הסחירים הזרים שמוחזקים בידי ישראלים._x000d__x000a_"/>
    </ext>
  </extLst>
</table>
</file>

<file path=xl/tables/table14.xml><?xml version="1.0" encoding="utf-8"?>
<table xmlns="http://schemas.openxmlformats.org/spreadsheetml/2006/main" id="15" name="Table15" displayName="Table15" ref="A1:D14" totalsRowShown="0" headerRowBorderDxfId="80" tableBorderDxfId="79" totalsRowBorderDxfId="78">
  <tableColumns count="4">
    <tableColumn id="1" name="$ million " dataDxfId="77" dataCellStyle="Normal 3"/>
    <tableColumn id="2" name="Balance of liabilities in debt instruments (gross external debt)" dataDxfId="76" dataCellStyle="Normal 3"/>
    <tableColumn id="3" name="Annual GDP" dataDxfId="75" dataCellStyle="Normal 3"/>
    <tableColumn id="4" name="Ratio of gross external debt to GDP (right scale)" dataDxfId="74" dataCellStyle="Comma 2"/>
  </tableColumns>
  <tableStyleInfo name="TableStyleMedium2" showFirstColumn="0" showLastColumn="0" showRowStripes="1" showColumnStripes="0"/>
  <extLst>
    <ext xmlns:x14="http://schemas.microsoft.com/office/spreadsheetml/2009/9/main" uri="{504A1905-F514-4f6f-8877-14C23A59335A}">
      <x14:table altText="יתרת החוב החיצוני ברוטו ויחס החוב החיצוני לתוצר של המשק. מיליוני דולר." altTextSummary="יחס החוב החיצוני ברוטו  לתוצר ירד במהלך 2022, נבעה מירידה בחוב החיצוני ברוטו._x000d__x000a_יחס החוב החיצוני ברוטו לתוצר ירד בכ-4 נקודות האחוז ועמד בסוף השנה על כ-29.2%. יתרת החוב החיצוני ברוטו ירדה בשנת 2022 בכ-9 מיליארד דולר (6%) בעיקר מירידה במחירי מכשירי החוב הסחירים שמוחזקים על ידי תושבי חוץ._x000d__x000a_במקביל, חלה עלייה של כ-7% בתוצר במונחי דולרים._x000d__x000a_"/>
    </ext>
  </extLst>
</table>
</file>

<file path=xl/tables/table15.xml><?xml version="1.0" encoding="utf-8"?>
<table xmlns="http://schemas.openxmlformats.org/spreadsheetml/2006/main" id="16" name="Table16" displayName="Table16" ref="A1:F23" totalsRowShown="0" headerRowDxfId="73" headerRowBorderDxfId="72" tableBorderDxfId="71" totalsRowBorderDxfId="70" headerRowCellStyle="Normal 3">
  <tableColumns count="6">
    <tableColumn id="1" name="$ million " dataDxfId="69" dataCellStyle="Normal 3"/>
    <tableColumn id="2" name="Surplus of assets over liabilities – right scale" dataDxfId="68" dataCellStyle="Normal 2"/>
    <tableColumn id="3" name="Total liabilities of the economy to abroad" dataDxfId="67" dataCellStyle="Normal 2"/>
    <tableColumn id="4" name="Total assets of the economy abroad" dataDxfId="66" dataCellStyle="Normal 2"/>
    <tableColumn id="5" name="GDP" dataDxfId="65" dataCellStyle="Normal 2"/>
    <tableColumn id="6" name="Total assets relative to GDP" dataDxfId="64" dataCellStyle="Percent 2"/>
  </tableColumns>
  <tableStyleInfo name="TableStyleMedium2" showFirstColumn="0" showLastColumn="0" showRowStripes="1" showColumnStripes="0"/>
  <extLst>
    <ext xmlns:x14="http://schemas.microsoft.com/office/spreadsheetml/2009/9/main" uri="{504A1905-F514-4f6f-8877-14C23A59335A}">
      <x14:table altText="עודף הנכסים (+) על ההתחייבויות של המשק מול חו&quot;ל. מיליוני דולר." altTextSummary="עודף הנכסים על ההתחייבויות של המשק מול חו״ל עלה במהלך 2022._x000d__x000a_ירידה בשווי יתרת הנכסים של המשק (59 מיליארד דולר) בהיקף קטן יותר מהירידה בשווי יתרת ההתחייבויות (72 מיליארד דולר) תרמו לעלייה בעודף הנכסים על ההתחייבויות של המשק מול חו״ל בכ-13 מיליארד דולר (8%) ועמד בסוף דצמבר על  כ-168 מיליארד דולר. _x000d__x000a_"/>
    </ext>
  </extLst>
</table>
</file>

<file path=xl/tables/table16.xml><?xml version="1.0" encoding="utf-8"?>
<table xmlns="http://schemas.openxmlformats.org/spreadsheetml/2006/main" id="17" name="Table17" displayName="Table17" ref="A1:D14" totalsRowShown="0" headerRowBorderDxfId="63" tableBorderDxfId="62" totalsRowBorderDxfId="61">
  <tableColumns count="4">
    <tableColumn id="1" name="$ billion" dataDxfId="60" dataCellStyle="Normal 3"/>
    <tableColumn id="2" name="Surplus of liabilities in debt instruments alone (gross external debt)" dataDxfId="59" dataCellStyle="Normal 20"/>
    <tableColumn id="3" name="Assets in debt instruments" dataDxfId="58" dataCellStyle="Normal 20"/>
    <tableColumn id="4" name="Net negative external debt" dataDxfId="57" dataCellStyle="Normal 20"/>
  </tableColumns>
  <tableStyleInfo name="TableStyleMedium2" showFirstColumn="0" showLastColumn="0" showRowStripes="1" showColumnStripes="0"/>
  <extLst>
    <ext xmlns:x14="http://schemas.microsoft.com/office/spreadsheetml/2009/9/main" uri="{504A1905-F514-4f6f-8877-14C23A59335A}">
      <x14:table altText="עודף הנכסים על ההתחייבויות במכשירי חוב בלבד (החוב החיצוני נטו השלילי). מיליארדי דולר." altTextSummary="עודף הנכסים על ההתחייבויות של המשק במכשירי חוב (החוב החיצוני השלילי ) ירד בשנת 2022._x000d__x000a__x000d__x000a_יתרת הנכסים במכשירי החוב ירדה בשנת 2022 ב-23 מיליארד דולר (כ-6%) ובמקביל ירד החוב החיצוני ברוטו של המשק לחו״ל בהיקף קטן יותר (כ-9 מיליארד דולר; 6%). לפיכך עודף הנכסים על ההתחייבויות של המשק מול חו״ל במכשירי חוב בלבד (החוב החיצוני נטו השלילי) ירד בכ-14 מיליארד דולר (6%) ועמד בסוף דצמבר על כ-208 מיליארד דולר._x000d__x000a_"/>
    </ext>
  </extLst>
</table>
</file>

<file path=xl/tables/table17.xml><?xml version="1.0" encoding="utf-8"?>
<table xmlns="http://schemas.openxmlformats.org/spreadsheetml/2006/main" id="21" name="Table1822" displayName="Table1822" ref="A1:K7" totalsRowShown="0" headerRowBorderDxfId="56" tableBorderDxfId="55" totalsRowBorderDxfId="54">
  <tableColumns count="11">
    <tableColumn id="1" name="תנועות נטו" dataDxfId="53" dataCellStyle="Normal 3"/>
    <tableColumn id="9" name="2014" dataDxfId="52" dataCellStyle="Comma"/>
    <tableColumn id="10" name="2015" dataDxfId="51" dataCellStyle="Comma"/>
    <tableColumn id="11" name="2016" dataDxfId="50" dataCellStyle="Comma"/>
    <tableColumn id="2" name="2017" dataDxfId="49" dataCellStyle="Comma"/>
    <tableColumn id="3" name="2018" dataDxfId="48" dataCellStyle="Comma"/>
    <tableColumn id="4" name="2019" dataDxfId="47" dataCellStyle="Comma"/>
    <tableColumn id="5" name="2020" dataDxfId="46" dataCellStyle="Comma"/>
    <tableColumn id="6" name="2021" dataDxfId="45" dataCellStyle="Comma"/>
    <tableColumn id="7" name="2022" dataDxfId="44" dataCellStyle="Comma"/>
    <tableColumn id="8" name="2023" dataDxfId="43" dataCellStyle="Comma"/>
  </tableColumns>
  <tableStyleInfo name="TableStyleMedium2" showFirstColumn="0" showLastColumn="0" showRowStripes="1" showColumnStripes="0"/>
  <extLst>
    <ext xmlns:x14="http://schemas.microsoft.com/office/spreadsheetml/2009/9/main" uri="{504A1905-F514-4f6f-8877-14C23A59335A}">
      <x14:table altText="השקעות ישירות זרות בענף ההייטק, מיליוני דולר." altTextSummary="בשנת 2021, הסתכמו ההשקעות הישירות של תושבי חוץ בענף ההייטק הסתכמו בכ- 20 מיליארד דולר, גידול משמעותי ביחס להשקעות הישירות בענף זה בשנים הקודמות. השקעות אלו מפוזרות על פני מספר רב של חברות."/>
    </ext>
  </extLst>
</table>
</file>

<file path=xl/tables/table18.xml><?xml version="1.0" encoding="utf-8"?>
<table xmlns="http://schemas.openxmlformats.org/spreadsheetml/2006/main" id="18" name="Table18" displayName="Table18" ref="A2:H4" totalsRowShown="0" headerRowBorderDxfId="42" tableBorderDxfId="41" totalsRowBorderDxfId="40">
  <tableColumns count="8">
    <tableColumn id="1" name="net transfers by households from accounts in Israel to accounts abroad " dataDxfId="39" dataCellStyle="Normal 3"/>
    <tableColumn id="2" name="2017" dataDxfId="38" dataCellStyle="Comma"/>
    <tableColumn id="3" name="2018" dataDxfId="37" dataCellStyle="Comma"/>
    <tableColumn id="4" name="2019" dataDxfId="36" dataCellStyle="Comma"/>
    <tableColumn id="5" name="2020" dataDxfId="35" dataCellStyle="Comma"/>
    <tableColumn id="6" name="2021" dataDxfId="34" dataCellStyle="Comma"/>
    <tableColumn id="7" name="2022" dataDxfId="33" dataCellStyle="Comma"/>
    <tableColumn id="8" name="2023" dataDxfId="32" dataCellStyle="Comma"/>
  </tableColumns>
  <tableStyleInfo name="TableStyleMedium2" showFirstColumn="0" showLastColumn="0" showRowStripes="1" showColumnStripes="0"/>
  <extLst>
    <ext xmlns:x14="http://schemas.microsoft.com/office/spreadsheetml/2009/9/main" uri="{504A1905-F514-4f6f-8877-14C23A59335A}">
      <x14:table altText="השקעות ישירות זרות בענף ההייטק, מיליוני דולר." altTextSummary="בשנת 2021, הסתכמו ההשקעות הישירות של תושבי חוץ בענף ההייטק הסתכמו בכ- 20 מיליארד דולר, גידול משמעותי ביחס להשקעות הישירות בענף זה בשנים הקודמות. השקעות אלו מפוזרות על פני מספר רב של חברות."/>
    </ext>
  </extLst>
</table>
</file>

<file path=xl/tables/table19.xml><?xml version="1.0" encoding="utf-8"?>
<table xmlns="http://schemas.openxmlformats.org/spreadsheetml/2006/main" id="19" name="Table19" displayName="Table19" ref="A2:K5" totalsRowShown="0" headerRowDxfId="31" dataDxfId="29" headerRowBorderDxfId="30" tableBorderDxfId="28" totalsRowBorderDxfId="27" headerRowCellStyle="Normal 3" dataCellStyle="Comma">
  <tableColumns count="11">
    <tableColumn id="1" name="Column1" dataDxfId="26" dataCellStyle="Normal 3"/>
    <tableColumn id="2" name="2014" dataDxfId="25" dataCellStyle="Comma"/>
    <tableColumn id="3" name="2015" dataDxfId="24" dataCellStyle="Comma"/>
    <tableColumn id="4" name="2016" dataDxfId="23" dataCellStyle="Comma"/>
    <tableColumn id="5" name="2017" dataDxfId="22" dataCellStyle="Comma"/>
    <tableColumn id="6" name="2018" dataDxfId="21" dataCellStyle="Comma"/>
    <tableColumn id="7" name="2019" dataDxfId="20" dataCellStyle="Comma"/>
    <tableColumn id="8" name="2020" dataDxfId="19" dataCellStyle="Comma"/>
    <tableColumn id="9" name="2021" dataDxfId="18" dataCellStyle="Comma"/>
    <tableColumn id="10" name="2022" dataDxfId="17" dataCellStyle="Comma"/>
    <tableColumn id="11" name="2023" dataDxfId="16" dataCellStyle="Comma"/>
  </tableColumns>
  <tableStyleInfo name="TableStyleMedium2" showFirstColumn="0" showLastColumn="0" showRowStripes="1" showColumnStripes="0"/>
  <extLst>
    <ext xmlns:x14="http://schemas.microsoft.com/office/spreadsheetml/2009/9/main" uri="{504A1905-F514-4f6f-8877-14C23A59335A}">
      <x14:table altText="יצוא סחורות ושירותים, לפי ענף כלכלי של היצואן, מיליוני דולר." altTextSummary="בשנת 2021  היווה ענף ההייטק כ-48% מסך יצוא הסחורות והשירותים של המשק.  _x000d__x000a__x000d__x000a_מקור: לשכה מרכזית לסטטיסטיקה_x000d__x000a_(1)  כולל ענפי הכלכלה: 21, 26, 303, 62-61, 631, 7201, 7210_x000d__x000a_(2)  לא כולל תעשיית תרופות, כולל תרופות הומאופתיות (21), ייצור כלי טיס, חלליות וציוד נלווה (303) וייצור מחשבים, מכשור אלקטרוני ואופטי (26) _x000d__x000a_(3)  כולל: חקלאות, ייעור ודיג; אספקת חשמל ומים, שירותי ביוב וטיפול בפסולת; מסחר סיטוני וקמעוני ותיקון כלי רכב מנועיים; שירותי אירוח; שירותים פיננסים ושירותי ביטוח; פעילויות בנדל&quot;ן; הפקה והפצה של סרטים ותוכניות טלוויזיה ומוזיקה, שידורים; שירותים מקצועיים, מדעיים וטכניים "/>
    </ext>
  </extLst>
</table>
</file>

<file path=xl/tables/table2.xml><?xml version="1.0" encoding="utf-8"?>
<table xmlns="http://schemas.openxmlformats.org/spreadsheetml/2006/main" id="10" name="Table10" displayName="Table10" ref="A1:M6" totalsRowShown="0" dataDxfId="229" headerRowBorderDxfId="230" tableBorderDxfId="228" totalsRowBorderDxfId="227">
  <tableColumns count="13">
    <tableColumn id="1" name=" " dataDxfId="226" dataCellStyle="Normal 3"/>
    <tableColumn id="2" name="2012" dataDxfId="225"/>
    <tableColumn id="3" name="2013" dataDxfId="224"/>
    <tableColumn id="4" name="2014" dataDxfId="223"/>
    <tableColumn id="5" name="2015" dataDxfId="222"/>
    <tableColumn id="6" name="2016" dataDxfId="221"/>
    <tableColumn id="7" name="2017" dataDxfId="220"/>
    <tableColumn id="8" name="2018" dataDxfId="219"/>
    <tableColumn id="9" name="2019" dataDxfId="218"/>
    <tableColumn id="10" name="2020" dataDxfId="217"/>
    <tableColumn id="11" name="2021" dataDxfId="216"/>
    <tableColumn id="12" name="2022" dataDxfId="215"/>
    <tableColumn id="13" name="2023" dataDxfId="214"/>
  </tableColumns>
  <tableStyleInfo name="TableStyleMedium2" showFirstColumn="0" showLastColumn="0" showRowStripes="1" showColumnStripes="0"/>
  <extLst>
    <ext xmlns:x14="http://schemas.microsoft.com/office/spreadsheetml/2009/9/main" uri="{504A1905-F514-4f6f-8877-14C23A59335A}">
      <x14:table altText="הגורמים לשינוי ביתרת ההתחייבויות של המשק לחו&quot;ל, מיליוני דולר." altTextSummary="הירידה ביתרת ההתחייבויות נבעה מירידה במחירי המניות הישראליות שמוחזקות על ידי תושבי חוץ._x000d__x000a_במהלך שנת 2022 נרשמו ירידות במחירי ניירות הערך הישראלים שמוחזקים על ידי תושבי חוץ ותרמו לירידה ביתרת ההתחייבויות בהיקף של כ-65 מיליארד דולר (12%)._x000d__x000a__x000d__x000a_בנוסף, תרמו הפרשי שער לירידה ביתרת ההתחייבויות בהיקף של כ-14 מיליארד דולר (3%). במקביל נרשמו תנועות נטו בהיקף של כ-28 מיליארד דולר (5%) שקיזזו בחלקן את הירידה ביתרת ההתחייבויות. _x000d__x000a_"/>
    </ext>
  </extLst>
</table>
</file>

<file path=xl/tables/table20.xml><?xml version="1.0" encoding="utf-8"?>
<table xmlns="http://schemas.openxmlformats.org/spreadsheetml/2006/main" id="25" name="Table211326" displayName="Table211326" ref="A1:E4" totalsRowShown="0" headerRowDxfId="15" headerRowBorderDxfId="14" tableBorderDxfId="13" totalsRowBorderDxfId="12" headerRowCellStyle="Normal 3">
  <tableColumns count="5">
    <tableColumn id="1" name=" " dataDxfId="11" dataCellStyle="Normal 3"/>
    <tableColumn id="2" name="Q1/2023"/>
    <tableColumn id="3" name="Q2/2023"/>
    <tableColumn id="4" name="Q3/2023"/>
    <tableColumn id="5" name="Q4/2023"/>
  </tableColumns>
  <tableStyleInfo name="TableStyleMedium2" showFirstColumn="0" showLastColumn="0" showRowStripes="1" showColumnStripes="0"/>
  <extLst>
    <ext xmlns:x14="http://schemas.microsoft.com/office/spreadsheetml/2009/9/main" uri="{504A1905-F514-4f6f-8877-14C23A59335A}">
      <x14:table altText="משקל ענף ההייטק מסך יצוא השירותים. מיליוני דולר ואחוזים." altTextSummary="בשנת 2022  היווה ענף ההייטק כ- 72% מסך יצוא השירותים במשק, גידול של כ- 16 נקודות אחוז במשקלו ביצוא השירותים בהשוואה לשנת 2014 (56%)._x000d__x000a__x000d__x000a_המקור: הלשכה המרכזית לסטטיסטיקה ועיבודים של בנק ישראל_x000d__x000a_*אומדן שנתי המתבסס על נתוני סחר חוץ מינואר על אוקטובר 2022 של הלשכה המרכזית לסטטיסטיקה_x000d__x000a_"/>
    </ext>
  </extLst>
</table>
</file>

<file path=xl/tables/table21.xml><?xml version="1.0" encoding="utf-8"?>
<table xmlns="http://schemas.openxmlformats.org/spreadsheetml/2006/main" id="22" name="Table22" displayName="Table22" ref="A1:G32" totalsRowShown="0" headerRowDxfId="10" dataDxfId="8" headerRowBorderDxfId="9" tableBorderDxfId="7">
  <tableColumns count="7">
    <tableColumn id="1" name="$ million" dataDxfId="6"/>
    <tableColumn id="2" name=" " dataDxfId="5"/>
    <tableColumn id="3" name="Balance to the end of 2022" dataDxfId="4"/>
    <tableColumn id="4" name="Transactions" dataDxfId="3"/>
    <tableColumn id="5" name="Price changes" dataDxfId="2"/>
    <tableColumn id="6" name="Exchange rate differentials and other adjustments" dataDxfId="1"/>
    <tableColumn id="7" name="Balance to the end of 2023" dataDxfId="0"/>
  </tableColumns>
  <tableStyleInfo name="TableStyleMedium2" showFirstColumn="0" showLastColumn="0" showRowStripes="1" showColumnStripes="0"/>
  <extLst>
    <ext xmlns:x14="http://schemas.microsoft.com/office/spreadsheetml/2009/9/main" uri="{504A1905-F514-4f6f-8877-14C23A59335A}">
      <x14:table altText="מצבת הנכסים של המשק מול חו&quot;ל, 2022. מיליוני דולר." altTextSummary="ההתפתחויות ביתרות הנכסים וההתחייבויות של המשק מול חו&quot;ל הושפעו השנה בעיקר מהירידות המשמעותיות במחירי ניירות הערך בארץ ובעולם. _x000d__x000a_יתרת הנכסים של המשק בחו&quot;ל (השקעות תושבי ישראל בחו&quot;ל) ירדה בשנת 2022 בכ-8%, שילוב של ירידות המחירים ושל השפעת התחזקות הדולר._x000d__x000a_בנוסף ירדה יתרת ההתחייבויות של המשק כלפי חו&quot;ל (השקעות של תושבי חוץ בישראל) בכ- 13% כתוצאה מירידות במחירי המניות הישראליות שמוחזקות על ידי תושבי חוץ. מנגד נרשמו השקעות ישירות של תושבי חוץ בישראל והשקעות בתיק ניירות הערך למסחר של תושבי חוץ. _x000d__x000a_ירידת השווי של יתרת הנכסים של המשק בהיקף קטן יותר מירידת השווי של יתרת ההתחייבויות של המשק, הגדילה את עודף הנכסים על ההתחייבויות של המשק. במקביל חלה ירידה ביחס החוב החיצוני ברוטו  לתוצר._x000d__x000a_"/>
    </ext>
  </extLst>
</table>
</file>

<file path=xl/tables/table3.xml><?xml version="1.0" encoding="utf-8"?>
<table xmlns="http://schemas.openxmlformats.org/spreadsheetml/2006/main" id="11" name="Table1012" displayName="Table1012" ref="A1:L5" totalsRowShown="0" dataDxfId="212" headerRowBorderDxfId="213" tableBorderDxfId="211" totalsRowBorderDxfId="210">
  <tableColumns count="12">
    <tableColumn id="1" name=" " dataDxfId="209" dataCellStyle="Normal 3"/>
    <tableColumn id="3" name="2013" dataDxfId="208"/>
    <tableColumn id="4" name="2014" dataDxfId="207"/>
    <tableColumn id="5" name="2015" dataDxfId="206"/>
    <tableColumn id="6" name="2016" dataDxfId="205"/>
    <tableColumn id="7" name="2017" dataDxfId="204"/>
    <tableColumn id="8" name="2018" dataDxfId="203"/>
    <tableColumn id="9" name="2019" dataDxfId="202"/>
    <tableColumn id="10" name="2020" dataDxfId="201"/>
    <tableColumn id="11" name="2021" dataDxfId="200"/>
    <tableColumn id="12" name="2022" dataDxfId="199"/>
    <tableColumn id="13" name="2023" dataDxfId="198"/>
  </tableColumns>
  <tableStyleInfo name="TableStyleMedium2" showFirstColumn="0" showLastColumn="0" showRowStripes="1" showColumnStripes="0"/>
  <extLst>
    <ext xmlns:x14="http://schemas.microsoft.com/office/spreadsheetml/2009/9/main" uri="{504A1905-F514-4f6f-8877-14C23A59335A}">
      <x14:table altText="הגורמים לשינוי ביתרת ההתחייבויות של המשק לחו&quot;ל, מיליוני דולר." altTextSummary="הירידה ביתרת ההתחייבויות נבעה מירידה במחירי המניות הישראליות שמוחזקות על ידי תושבי חוץ._x000d__x000a_במהלך שנת 2022 נרשמו ירידות במחירי ניירות הערך הישראלים שמוחזקים על ידי תושבי חוץ ותרמו לירידה ביתרת ההתחייבויות בהיקף של כ-65 מיליארד דולר (12%)._x000d__x000a__x000d__x000a_בנוסף, תרמו הפרשי שער לירידה ביתרת ההתחייבויות בהיקף של כ-14 מיליארד דולר (3%). במקביל נרשמו תנועות נטו בהיקף של כ-28 מיליארד דולר (5%) שקיזזו בחלקן את הירידה ביתרת ההתחייבויות. _x000d__x000a_"/>
    </ext>
  </extLst>
</table>
</file>

<file path=xl/tables/table4.xml><?xml version="1.0" encoding="utf-8"?>
<table xmlns="http://schemas.openxmlformats.org/spreadsheetml/2006/main" id="13" name="Table13" displayName="Table13" ref="A1:K6" totalsRowShown="0" headerRowDxfId="197" headerRowBorderDxfId="196" tableBorderDxfId="195" totalsRowBorderDxfId="194" headerRowCellStyle="Normal 3">
  <tableColumns count="11">
    <tableColumn id="1" name="תקבול נטו במיליוני דולרים" dataDxfId="193" dataCellStyle="Normal 3"/>
    <tableColumn id="2" name="2014"/>
    <tableColumn id="3" name="2015"/>
    <tableColumn id="4" name="2016"/>
    <tableColumn id="5" name="2017"/>
    <tableColumn id="6" name="2018"/>
    <tableColumn id="7" name="2019"/>
    <tableColumn id="8" name="2020"/>
    <tableColumn id="9" name="2021"/>
    <tableColumn id="10" name="2022"/>
    <tableColumn id="11" name="2023" dataDxfId="192"/>
  </tableColumns>
  <tableStyleInfo name="TableStyleMedium2" showFirstColumn="0" showLastColumn="0" showRowStripes="1" showColumnStripes="0"/>
  <extLst>
    <ext xmlns:x14="http://schemas.microsoft.com/office/spreadsheetml/2009/9/main" uri="{504A1905-F514-4f6f-8877-14C23A59335A}">
      <x14:table altText="השקעות ישירות בהון של תושבי חוץ בחברות ישראליות , לפי סוג סחירות. מיליוני דולר." altTextSummary="לצד ההשקעות בניירות הערך למסחר המשיכו תושבי חוץ להשקיע היקפים ניכרים בהשקעות ישירות בחברות ישראליות, שהתרכזו בעיקר בחברות לא-סחירות._x000d__x000a_תושבי חוץ השקיעו נטו בהשקעות ישירות בישראל בשנת 2022. התנועה נטו בהון מניות הסתכמה בשנת 2022 בכ-26 מיליארד דולר שעיקרן בחברות ישראליות לא-סחירות במחצית השנייה של השנה. "/>
    </ext>
  </extLst>
</table>
</file>

<file path=xl/tables/table5.xml><?xml version="1.0" encoding="utf-8"?>
<table xmlns="http://schemas.openxmlformats.org/spreadsheetml/2006/main" id="14" name="Table14" displayName="Table14" ref="A1:B5" totalsRowShown="0" headerRowBorderDxfId="191" tableBorderDxfId="190" totalsRowBorderDxfId="189">
  <tableColumns count="2">
    <tableColumn id="1" name="Other investments _x000a_$ million" dataDxfId="188" dataCellStyle="Normal 3"/>
    <tableColumn id="2" name="2023" dataDxfId="187" dataCellStyle="Comma"/>
  </tableColumns>
  <tableStyleInfo name="TableStyleMedium2" showFirstColumn="0" showLastColumn="0" showRowStripes="1" showColumnStripes="0"/>
  <extLst>
    <ext xmlns:x14="http://schemas.microsoft.com/office/spreadsheetml/2009/9/main" uri="{504A1905-F514-4f6f-8877-14C23A59335A}">
      <x14:table altText="השקעות אחרות של תושבי חוץ במשק, לפי מכשיר. מיליוני דולר." altTextSummary="בשנת 2022 נרשמו מימושים נטו בהשקעות אחרות, בעיקרן קיטון באשראי ספקים._x000d__x000a__x000d__x000a_תושבי חוץ מימשו נטו השקעות אחרות בהיקף כולל של כ- 4 מיליארד דולר, שנבעה בעיקר מירידה באשראי ספקים בהיקף של כ- 3 מיליארד דולר ופירעון הלוואות שניתנו לתושבי ישראל בהיקף של כ-2 מיליארד דולר."/>
    </ext>
  </extLst>
</table>
</file>

<file path=xl/tables/table6.xml><?xml version="1.0" encoding="utf-8"?>
<table xmlns="http://schemas.openxmlformats.org/spreadsheetml/2006/main" id="1" name="Table1" displayName="Table1" ref="A1:L9" totalsRowShown="0" headerRowDxfId="186" dataDxfId="184" headerRowBorderDxfId="185" tableBorderDxfId="183" totalsRowBorderDxfId="182" dataCellStyle="Normal 3">
  <tableColumns count="12">
    <tableColumn id="1" name="$ million" dataDxfId="181"/>
    <tableColumn id="4" name="2013" dataDxfId="180" dataCellStyle="Normal 3"/>
    <tableColumn id="5" name="2014" dataDxfId="179" dataCellStyle="Normal 3"/>
    <tableColumn id="6" name="2015" dataDxfId="178" dataCellStyle="Normal 3"/>
    <tableColumn id="7" name="2016" dataDxfId="177" dataCellStyle="Normal 3"/>
    <tableColumn id="8" name="2017" dataDxfId="176" dataCellStyle="Normal 3"/>
    <tableColumn id="9" name="2018" dataDxfId="175" dataCellStyle="Normal 3"/>
    <tableColumn id="10" name="2019" dataDxfId="174" dataCellStyle="Normal 3"/>
    <tableColumn id="11" name="2020" dataDxfId="173" dataCellStyle="Normal 3"/>
    <tableColumn id="12" name="2021" dataDxfId="172" dataCellStyle="Normal 3"/>
    <tableColumn id="13" name="2022" dataDxfId="171" dataCellStyle="Normal 3"/>
    <tableColumn id="14" name="2023" dataDxfId="170" dataCellStyle="Normal 3"/>
  </tableColumns>
  <tableStyleInfo name="TableStyleMedium2" showFirstColumn="0" showLastColumn="0" showRowStripes="1" showColumnStripes="0"/>
  <extLst>
    <ext xmlns:x14="http://schemas.microsoft.com/office/spreadsheetml/2009/9/main" uri="{504A1905-F514-4f6f-8877-14C23A59335A}">
      <x14:table altText="יתרת הנכסים של המשק בחו&quot;ל ושינוי ביתרה. מיליוני דולר." altTextSummary="יתרת הנכסים של המשק בחו״ל ירדה בשנת 2022 בניגוד למגמת העלייה ארוכת הטווח. הירידה נרשמה בעיקר ביתרת תיק ההשקעות בניירות הערך למסחר וביתרת נכסי הרזרבה._x000d__x000a_יתרת הנכסים של המשק בחו&quot;ל ירדה בכ-59 מיליארד דולר (8%) ועמדה בסוף השנה על 643 מיליארד דולר. הירידה ביתרת הנכסים נבעה בעיקר מירידה ביתרת תיק ההשקעות בניירות הערך למסחר בהיקף של כ- 52 מיליארד דולר (20%), ומירידה ביתרת נכסי רזרבה בהיקף של כ-19 מיליארד דולר (9%). _x000d__x000a_* יתרת ההשקעות האחרות כוללת את יתרת המכשירים הנגזרים."/>
    </ext>
  </extLst>
</table>
</file>

<file path=xl/tables/table7.xml><?xml version="1.0" encoding="utf-8"?>
<table xmlns="http://schemas.openxmlformats.org/spreadsheetml/2006/main" id="2" name="Table2" displayName="Table2" ref="A1:M6" totalsRowShown="0" headerRowDxfId="169" dataDxfId="168" tableBorderDxfId="167" headerRowCellStyle="Normal 3">
  <tableColumns count="13">
    <tableColumn id="1" name=" " dataDxfId="166" dataCellStyle="Normal 3"/>
    <tableColumn id="2" name="2012" dataDxfId="165"/>
    <tableColumn id="3" name="2013" dataDxfId="164"/>
    <tableColumn id="4" name="2014" dataDxfId="163"/>
    <tableColumn id="5" name="2015" dataDxfId="162"/>
    <tableColumn id="6" name="2016" dataDxfId="161"/>
    <tableColumn id="7" name="2017" dataDxfId="160"/>
    <tableColumn id="8" name="2018" dataDxfId="159"/>
    <tableColumn id="9" name="2019" dataDxfId="158"/>
    <tableColumn id="10" name="2020" dataDxfId="157"/>
    <tableColumn id="11" name="2021" dataDxfId="156"/>
    <tableColumn id="12" name="2022" dataDxfId="155"/>
    <tableColumn id="13" name="2023" dataDxfId="154">
      <calculatedColumnFormula>Q2+R2+S2</calculatedColumnFormula>
    </tableColumn>
  </tableColumns>
  <tableStyleInfo name="TableStyleMedium2" showFirstColumn="0" showLastColumn="0" showRowStripes="1" showColumnStripes="0"/>
  <extLst>
    <ext xmlns:x14="http://schemas.microsoft.com/office/spreadsheetml/2009/9/main" uri="{504A1905-F514-4f6f-8877-14C23A59335A}">
      <x14:table altText="הגורמים לשינוי ביתרת הנכסים של המשק בחו&quot;ל. מיליוני דולר." altTextSummary="הגורם העיקרי לירידה ביתרת הנכסים היו ירידות מחירים בשוקי ההון בעולם._x000d__x000a__x000d__x000a_במהלך שנת 2022 נרשמו ירידות במחירי ניירות הערך הזרים שמוחזקים על ידי תושבי ישראל ותרמו לירידה ביתרת הנכסים בהיקף של כ-62 מיליארד דולר (10%)._x000d__x000a_בנוסף, נרשמו בעקבות התחזקות הדולר בעולם ירידות ביתרת הנכסים בהיקף של כ-13 מיליארד דולר (2%). _x000d__x000a_במקביל נרשמו השקעות נטו בהיקף של כ-28 מיליארד דולר (4%), שקיזזו בחלקן את הירידה ביתרת הנכסים._x000d__x000a_"/>
    </ext>
  </extLst>
</table>
</file>

<file path=xl/tables/table8.xml><?xml version="1.0" encoding="utf-8"?>
<table xmlns="http://schemas.openxmlformats.org/spreadsheetml/2006/main" id="20" name="Table3" displayName="Table3" ref="A1:L4" totalsRowShown="0" headerRowDxfId="153" dataDxfId="151" headerRowBorderDxfId="152" tableBorderDxfId="150" totalsRowBorderDxfId="149" headerRowCellStyle="Normal 3">
  <tableColumns count="12">
    <tableColumn id="1" name="$ million" dataDxfId="148"/>
    <tableColumn id="4" name="2013" dataDxfId="147"/>
    <tableColumn id="5" name="2014" dataDxfId="146"/>
    <tableColumn id="6" name="2015" dataDxfId="145"/>
    <tableColumn id="7" name="2016" dataDxfId="144"/>
    <tableColumn id="8" name="2017" dataDxfId="143"/>
    <tableColumn id="9" name="2018" dataDxfId="142"/>
    <tableColumn id="10" name="2019" dataDxfId="141"/>
    <tableColumn id="11" name="2020" dataDxfId="140"/>
    <tableColumn id="12" name="2021" dataDxfId="139"/>
    <tableColumn id="13" name="2022" dataDxfId="138"/>
    <tableColumn id="14" name="2023" dataDxfId="137"/>
  </tableColumns>
  <tableStyleInfo name="TableStyleMedium2" showFirstColumn="0" showLastColumn="0" showRowStripes="1" showColumnStripes="0"/>
  <extLst>
    <ext xmlns:x14="http://schemas.microsoft.com/office/spreadsheetml/2009/9/main" uri="{504A1905-F514-4f6f-8877-14C23A59335A}">
      <x14:table altText="יתרת ההשקעות בתיק ניירות הערך למסחר של תושבי ישראל בחו&quot;ל, לפי מכשירים. מליוני דולרים." altTextSummary="עיקר ירידת המחירים נרשמה בתיק ניירות הערך למסחר של תושבי ישראל בחו&quot;ל. _x000d__x000a_יתרת ההשקעות בתיק ניירות הערך למסחר של תושבי ישראל בחו&quot;ל ירדה במהלך שנת 2022 ב-52 מיליארד דולר (20%) ועמדה בסוף השנה על 202 מיליארד דולר._x000d__x000a_יתרת האחזקות במניות ירדה במהלך השנה על רקע ירידות מחירים בשוקי המניות ב-49 מיליארד דולר (28%). בנוסף נרשמו מימושים נטו של תושבי ישראל במניות זרות בהיקף של כ-6 מיליארד דולר (3%)._x000d__x000a_במקביל נרשמה ירידה ביתרת האחזקות באג&quot;ח בהיקף של כ-3 מיליארד דולר (3%) שמשקפת ירידה במחירים של מכשירי החוב הסחירים הזרים שמוחזקים בידי ישראלים._x000d__x000a_"/>
    </ext>
  </extLst>
</table>
</file>

<file path=xl/tables/table9.xml><?xml version="1.0" encoding="utf-8"?>
<table xmlns="http://schemas.openxmlformats.org/spreadsheetml/2006/main" id="4" name="Table4" displayName="Table4" ref="A1:L6" totalsRowShown="0" headerRowDxfId="136" dataDxfId="135" tableBorderDxfId="134" dataCellStyle="Normal 3">
  <tableColumns count="12">
    <tableColumn id="1" name="equities" dataDxfId="133" dataCellStyle="Normal 3"/>
    <tableColumn id="2" name="2013" dataDxfId="132" dataCellStyle="Normal 3"/>
    <tableColumn id="3" name="2014" dataDxfId="131" dataCellStyle="Normal 3"/>
    <tableColumn id="4" name="2015" dataDxfId="130" dataCellStyle="Normal 3"/>
    <tableColumn id="5" name="2016" dataDxfId="129" dataCellStyle="Normal 3"/>
    <tableColumn id="6" name="2017" dataDxfId="128" dataCellStyle="Normal 3"/>
    <tableColumn id="7" name="2018" dataDxfId="127" dataCellStyle="Normal 3"/>
    <tableColumn id="8" name="2019" dataDxfId="126" dataCellStyle="Normal 3"/>
    <tableColumn id="9" name="2020" dataDxfId="125" dataCellStyle="Normal 3"/>
    <tableColumn id="10" name="2021" dataDxfId="124" dataCellStyle="Normal 3"/>
    <tableColumn id="11" name="2022" dataDxfId="123" dataCellStyle="Normal 3"/>
    <tableColumn id="12" name="2023" dataDxfId="122" dataCellStyle="Normal 3"/>
  </tableColumns>
  <tableStyleInfo name="TableStyleMedium2" showFirstColumn="0" showLastColumn="0" showRowStripes="1" showColumnStripes="0"/>
  <extLst>
    <ext xmlns:x14="http://schemas.microsoft.com/office/spreadsheetml/2009/9/main" uri="{504A1905-F514-4f6f-8877-14C23A59335A}">
      <x14:table altText="השקעות נטו בתיק ניירות הערך למסחר של תושבי ישראל בחו&quot;ל, לפי מגזר. מיליוני דולר." altTextSummary="בשנת 2022 ביצעו תושבי ישראל מימוש נטו של ניירות ערך למסחר בחו&quot;ל ובעיקרן מניות בחו&quot;ל שמומשו על ידי הגופים המוסדיים._x000d__x000a__x000d__x000a_תושבי ישראל ביצעו מימוש נטו של מניות זרות במהלך השנה, שעיקרו בוצע על ידי הגופים המוסדיים. _x000d__x000a__x000d__x000a_במקביל נרשמו רכישות אג&quot;ח זרות בהיקף של כ-4 מיליארד דולר. עיקר ההשקעות באג&quot;ח בוצעו על ידי המגזר העסקי."/>
    </ext>
  </extLst>
</table>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vmlDrawing" Target="../drawings/vmlDrawing1.vml"/><Relationship Id="rId1" Type="http://schemas.openxmlformats.org/officeDocument/2006/relationships/printerSettings" Target="../printerSettings/printerSettings25.bin"/><Relationship Id="rId4" Type="http://schemas.openxmlformats.org/officeDocument/2006/relationships/comments" Target="../comments1.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32.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9.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35.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6.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37.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8.bin"/></Relationships>
</file>

<file path=xl/worksheets/_rels/sheet4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39.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46.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Normal="100" workbookViewId="0">
      <selection activeCell="C19" sqref="C19"/>
    </sheetView>
  </sheetViews>
  <sheetFormatPr defaultColWidth="9.125" defaultRowHeight="14.25"/>
  <cols>
    <col min="1" max="1" width="14.875" style="1" customWidth="1"/>
    <col min="2" max="2" width="17.125" style="1" customWidth="1"/>
    <col min="3" max="3" width="33.25" style="1" customWidth="1"/>
    <col min="4" max="4" width="16.875" style="1" customWidth="1"/>
    <col min="5" max="5" width="23.625" style="1" customWidth="1"/>
    <col min="6" max="6" width="28.5" style="1" customWidth="1"/>
    <col min="7" max="16384" width="9.125" style="1"/>
  </cols>
  <sheetData>
    <row r="1" spans="1:13" ht="15">
      <c r="A1" s="195" t="s">
        <v>38</v>
      </c>
      <c r="B1" s="78" t="s">
        <v>39</v>
      </c>
      <c r="C1" s="78" t="s">
        <v>41</v>
      </c>
      <c r="D1" s="78" t="s">
        <v>40</v>
      </c>
      <c r="E1" s="95" t="s">
        <v>42</v>
      </c>
      <c r="F1" s="104" t="s">
        <v>43</v>
      </c>
    </row>
    <row r="2" spans="1:13">
      <c r="A2" s="195">
        <v>2012</v>
      </c>
      <c r="B2" s="10">
        <v>75804.784</v>
      </c>
      <c r="C2" s="10">
        <v>84167.444000000003</v>
      </c>
      <c r="D2" s="22">
        <v>62443.862000000001</v>
      </c>
      <c r="E2" s="10">
        <v>2.0650789999999999</v>
      </c>
      <c r="F2" s="103">
        <v>222416.09</v>
      </c>
      <c r="G2" s="13"/>
    </row>
    <row r="3" spans="1:13">
      <c r="A3" s="195">
        <v>2013</v>
      </c>
      <c r="B3" s="10">
        <v>86531</v>
      </c>
      <c r="C3" s="10">
        <v>99799.021999999997</v>
      </c>
      <c r="D3" s="22">
        <v>62166.760999999999</v>
      </c>
      <c r="E3" s="10">
        <v>29.993538000000001</v>
      </c>
      <c r="F3" s="103">
        <v>248496.783</v>
      </c>
      <c r="G3" s="13"/>
    </row>
    <row r="4" spans="1:13">
      <c r="A4" s="195">
        <v>2014</v>
      </c>
      <c r="B4" s="10">
        <v>89619.733999999997</v>
      </c>
      <c r="C4" s="10">
        <v>122339.712</v>
      </c>
      <c r="D4" s="10">
        <v>55093.601000000002</v>
      </c>
      <c r="E4" s="10">
        <v>18.825114999999997</v>
      </c>
      <c r="F4" s="10">
        <v>267053.04700000002</v>
      </c>
      <c r="G4" s="13"/>
    </row>
    <row r="5" spans="1:13">
      <c r="A5" s="195">
        <v>2015</v>
      </c>
      <c r="B5" s="10">
        <v>99312.692999999999</v>
      </c>
      <c r="C5" s="10">
        <v>131424.704</v>
      </c>
      <c r="D5" s="10">
        <v>48957.737000000001</v>
      </c>
      <c r="E5" s="10">
        <v>15.688400000000001</v>
      </c>
      <c r="F5" s="10">
        <v>279695.13400000002</v>
      </c>
      <c r="G5" s="13"/>
    </row>
    <row r="6" spans="1:13">
      <c r="A6" s="195">
        <v>2016</v>
      </c>
      <c r="B6" s="10">
        <v>107482.834</v>
      </c>
      <c r="C6" s="10">
        <v>110894.583</v>
      </c>
      <c r="D6" s="10">
        <v>51422.544000000002</v>
      </c>
      <c r="E6" s="10">
        <v>-6.5758489999999981</v>
      </c>
      <c r="F6" s="10">
        <v>269799.96100000001</v>
      </c>
      <c r="G6" s="13"/>
    </row>
    <row r="7" spans="1:13">
      <c r="A7" s="195">
        <v>2017</v>
      </c>
      <c r="B7" s="10">
        <v>127160.66099999999</v>
      </c>
      <c r="C7" s="10">
        <v>112188.247</v>
      </c>
      <c r="D7" s="10">
        <v>49688.684000000001</v>
      </c>
      <c r="E7" s="10">
        <v>20.317096000000003</v>
      </c>
      <c r="F7" s="10">
        <v>289037.592</v>
      </c>
      <c r="G7" s="13"/>
    </row>
    <row r="8" spans="1:13">
      <c r="A8" s="195">
        <v>2018</v>
      </c>
      <c r="B8" s="10">
        <v>143970.89199999999</v>
      </c>
      <c r="C8" s="10">
        <v>108951.216</v>
      </c>
      <c r="D8" s="10">
        <v>49379.105000000003</v>
      </c>
      <c r="E8" s="10">
        <v>15.680460999999999</v>
      </c>
      <c r="F8" s="10">
        <v>302301.21299999999</v>
      </c>
      <c r="G8" s="13"/>
    </row>
    <row r="9" spans="1:13">
      <c r="A9" s="195">
        <v>2019</v>
      </c>
      <c r="B9" s="10">
        <v>161396.55900000001</v>
      </c>
      <c r="C9" s="10">
        <v>118311.522</v>
      </c>
      <c r="D9" s="10">
        <v>53589.834999999999</v>
      </c>
      <c r="E9" s="10">
        <v>36.435448999999998</v>
      </c>
      <c r="F9" s="10">
        <v>333297.91600000003</v>
      </c>
      <c r="G9" s="13"/>
    </row>
    <row r="10" spans="1:13">
      <c r="A10" s="195">
        <v>2020</v>
      </c>
      <c r="B10" s="10">
        <v>182629.48499999999</v>
      </c>
      <c r="C10" s="10">
        <v>172867.52299999999</v>
      </c>
      <c r="D10" s="10">
        <v>54788.038</v>
      </c>
      <c r="E10" s="10">
        <f>(F10-F9)/1000</f>
        <v>76.987129999999951</v>
      </c>
      <c r="F10" s="10">
        <v>410285.04599999997</v>
      </c>
      <c r="G10" s="13"/>
    </row>
    <row r="11" spans="1:13">
      <c r="A11" s="195">
        <v>2021</v>
      </c>
      <c r="B11" s="10">
        <v>221501.02499999999</v>
      </c>
      <c r="C11" s="10">
        <v>254463.39600000001</v>
      </c>
      <c r="D11" s="10">
        <v>63972.690999999999</v>
      </c>
      <c r="E11" s="10">
        <f>(F11-F10)/1000</f>
        <v>129.65206599999999</v>
      </c>
      <c r="F11" s="10">
        <v>539937.11199999996</v>
      </c>
      <c r="G11" s="13"/>
    </row>
    <row r="12" spans="1:13">
      <c r="A12" s="195">
        <v>2022</v>
      </c>
      <c r="B12" s="10">
        <v>229879.48699999999</v>
      </c>
      <c r="C12" s="10">
        <v>182048.81099999999</v>
      </c>
      <c r="D12" s="10">
        <v>60003.065000000002</v>
      </c>
      <c r="E12" s="87">
        <f>(F12-F11)/1000</f>
        <v>-68.005748999999952</v>
      </c>
      <c r="F12" s="10">
        <v>471931.36300000001</v>
      </c>
      <c r="G12" s="13"/>
      <c r="J12" s="23"/>
      <c r="K12" s="24"/>
      <c r="L12" s="24"/>
      <c r="M12" s="23"/>
    </row>
    <row r="13" spans="1:13">
      <c r="A13" s="195">
        <v>2023</v>
      </c>
      <c r="B13" s="10">
        <v>244471.54500000001</v>
      </c>
      <c r="C13" s="10">
        <v>190819.375</v>
      </c>
      <c r="D13" s="10">
        <v>61679.964</v>
      </c>
      <c r="E13" s="87">
        <f>(F13-F12)/1000</f>
        <v>25.039521000000008</v>
      </c>
      <c r="F13" s="10">
        <v>496970.88400000002</v>
      </c>
    </row>
    <row r="14" spans="1:13">
      <c r="B14" s="3"/>
      <c r="C14" s="3"/>
      <c r="D14" s="3"/>
      <c r="E14" s="3"/>
      <c r="F14" s="3"/>
    </row>
    <row r="15" spans="1:13">
      <c r="A15" s="73" t="s">
        <v>26</v>
      </c>
      <c r="C15" s="2"/>
      <c r="D15" s="2"/>
      <c r="E15" s="2"/>
      <c r="F15" s="2"/>
    </row>
    <row r="16" spans="1:13">
      <c r="B16" s="3"/>
      <c r="C16" s="3"/>
      <c r="D16" s="3"/>
      <c r="E16" s="3"/>
      <c r="F16" s="3"/>
    </row>
    <row r="17" spans="2:6">
      <c r="B17" s="2"/>
      <c r="C17" s="2"/>
      <c r="D17" s="2"/>
      <c r="E17" s="2"/>
      <c r="F17" s="2"/>
    </row>
    <row r="18" spans="2:6">
      <c r="B18" s="3"/>
      <c r="C18" s="3"/>
      <c r="D18" s="3"/>
      <c r="F18" s="3"/>
    </row>
    <row r="19" spans="2:6">
      <c r="B19" s="3"/>
      <c r="C19" s="3"/>
      <c r="D19" s="3"/>
      <c r="F19" s="3"/>
    </row>
    <row r="20" spans="2:6">
      <c r="B20" s="3"/>
      <c r="C20" s="3"/>
      <c r="D20" s="3"/>
      <c r="F20" s="3"/>
    </row>
    <row r="21" spans="2:6">
      <c r="B21" s="3"/>
      <c r="C21" s="3"/>
      <c r="D21" s="3"/>
      <c r="F21" s="3"/>
    </row>
    <row r="22" spans="2:6">
      <c r="B22" s="3"/>
      <c r="C22" s="3"/>
      <c r="D22" s="3"/>
      <c r="F22" s="3"/>
    </row>
  </sheetData>
  <pageMargins left="0.7" right="0.7" top="0.75" bottom="0.75" header="0.3" footer="0.3"/>
  <pageSetup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zoomScale="115" zoomScaleNormal="115" workbookViewId="0">
      <selection activeCell="J8" sqref="J8"/>
    </sheetView>
  </sheetViews>
  <sheetFormatPr defaultColWidth="9" defaultRowHeight="14.25"/>
  <cols>
    <col min="1" max="16384" width="9" style="1"/>
  </cols>
  <sheetData>
    <row r="1" spans="1:1" s="202" customFormat="1" ht="15">
      <c r="A1" s="201" t="s">
        <v>67</v>
      </c>
    </row>
    <row r="2" spans="1:1" ht="15">
      <c r="A2" s="196" t="s">
        <v>52</v>
      </c>
    </row>
    <row r="15" spans="1:1" ht="15">
      <c r="A15" s="196" t="s">
        <v>45</v>
      </c>
    </row>
    <row r="16" spans="1:1">
      <c r="A16" s="73"/>
    </row>
  </sheetData>
  <pageMargins left="0.7" right="0.7" top="0.75" bottom="0.75" header="0.3" footer="0.3"/>
  <pageSetup paperSize="9" orientation="portrait" horizontalDpi="204" verticalDpi="19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B14" sqref="B14"/>
    </sheetView>
  </sheetViews>
  <sheetFormatPr defaultColWidth="9.125" defaultRowHeight="14.25"/>
  <cols>
    <col min="1" max="1" width="35" style="1" bestFit="1" customWidth="1"/>
    <col min="2" max="3" width="9" style="1" bestFit="1" customWidth="1"/>
    <col min="4" max="4" width="9.125" style="1"/>
    <col min="5" max="5" width="11.375" style="1" bestFit="1" customWidth="1"/>
    <col min="6" max="10" width="9.125" style="1"/>
    <col min="11" max="11" width="11.25" style="1" bestFit="1" customWidth="1"/>
    <col min="12" max="16384" width="9.125" style="1"/>
  </cols>
  <sheetData>
    <row r="1" spans="1:13" ht="15">
      <c r="A1" s="110" t="s">
        <v>36</v>
      </c>
      <c r="B1" s="151" t="s">
        <v>29</v>
      </c>
      <c r="C1" s="151" t="s">
        <v>30</v>
      </c>
      <c r="D1" s="151" t="s">
        <v>23</v>
      </c>
      <c r="E1" s="151" t="s">
        <v>35</v>
      </c>
    </row>
    <row r="2" spans="1:13" ht="15">
      <c r="A2" s="110" t="s">
        <v>69</v>
      </c>
      <c r="B2" s="149">
        <v>3855.4409999999998</v>
      </c>
      <c r="C2" s="149">
        <v>4480.5149999999994</v>
      </c>
      <c r="D2" s="149">
        <v>-2184.8980000000001</v>
      </c>
      <c r="E2" s="149">
        <v>1420.8519999999999</v>
      </c>
      <c r="G2" s="3">
        <f>SUM(B2:E2)</f>
        <v>7571.909999999998</v>
      </c>
      <c r="M2" s="170"/>
    </row>
    <row r="3" spans="1:13">
      <c r="A3" s="110" t="s">
        <v>68</v>
      </c>
      <c r="B3" s="149">
        <v>-5464.6819999999998</v>
      </c>
      <c r="C3" s="149">
        <v>-1770.299</v>
      </c>
      <c r="D3" s="149">
        <v>3217.6390000000001</v>
      </c>
      <c r="E3" s="149">
        <v>-6030.5240000000003</v>
      </c>
      <c r="G3" s="3">
        <f>SUM(B3:E3)</f>
        <v>-10047.866</v>
      </c>
    </row>
    <row r="25" spans="4:7">
      <c r="D25" s="3"/>
      <c r="E25" s="3"/>
      <c r="F25" s="3"/>
      <c r="G25" s="3"/>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Normal="100" workbookViewId="0">
      <selection activeCell="I10" sqref="I10"/>
    </sheetView>
  </sheetViews>
  <sheetFormatPr defaultColWidth="9.125" defaultRowHeight="14.25"/>
  <cols>
    <col min="1" max="16384" width="9.125" style="1"/>
  </cols>
  <sheetData>
    <row r="1" spans="1:9" ht="16.5">
      <c r="A1" s="200" t="s">
        <v>70</v>
      </c>
      <c r="I1" s="16"/>
    </row>
    <row r="2" spans="1:9">
      <c r="A2" s="14" t="s">
        <v>71</v>
      </c>
    </row>
    <row r="16" spans="1:9" ht="15">
      <c r="A16" s="196" t="s">
        <v>45</v>
      </c>
    </row>
    <row r="17" spans="1:1">
      <c r="A17" s="187"/>
    </row>
    <row r="18" spans="1:1">
      <c r="A18" s="9"/>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ColWidth="9.125" defaultRowHeight="14.25"/>
  <cols>
    <col min="1" max="1" width="30.625" style="1" bestFit="1" customWidth="1"/>
    <col min="2" max="2" width="9.875" style="1" bestFit="1" customWidth="1"/>
    <col min="3" max="16384" width="9.125" style="1"/>
  </cols>
  <sheetData>
    <row r="1" spans="1:2" ht="29.25">
      <c r="A1" s="102" t="s">
        <v>74</v>
      </c>
      <c r="B1" s="96" t="s">
        <v>34</v>
      </c>
    </row>
    <row r="2" spans="1:2">
      <c r="A2" s="110" t="s">
        <v>78</v>
      </c>
      <c r="B2" s="115">
        <v>3345.62</v>
      </c>
    </row>
    <row r="3" spans="1:2">
      <c r="A3" s="110" t="s">
        <v>77</v>
      </c>
      <c r="B3" s="116">
        <v>2206.145</v>
      </c>
    </row>
    <row r="4" spans="1:2">
      <c r="A4" s="110" t="s">
        <v>75</v>
      </c>
      <c r="B4" s="116">
        <v>261.82</v>
      </c>
    </row>
    <row r="5" spans="1:2">
      <c r="A5" s="114" t="s">
        <v>76</v>
      </c>
      <c r="B5" s="118">
        <v>-4104</v>
      </c>
    </row>
    <row r="7" spans="1:2">
      <c r="A7" s="73"/>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K37" sqref="K37"/>
    </sheetView>
  </sheetViews>
  <sheetFormatPr defaultColWidth="9" defaultRowHeight="14.25"/>
  <cols>
    <col min="1" max="16384" width="9" style="1"/>
  </cols>
  <sheetData>
    <row r="1" spans="1:1" ht="15">
      <c r="A1" s="201" t="s">
        <v>72</v>
      </c>
    </row>
    <row r="2" spans="1:1" ht="15">
      <c r="A2" s="206" t="s">
        <v>73</v>
      </c>
    </row>
    <row r="15" spans="1:1" ht="15">
      <c r="A15" s="206" t="s">
        <v>45</v>
      </c>
    </row>
    <row r="16" spans="1:1">
      <c r="A16" s="73"/>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Normal="100" workbookViewId="0">
      <selection activeCell="F27" sqref="F27"/>
    </sheetView>
  </sheetViews>
  <sheetFormatPr defaultColWidth="9.125" defaultRowHeight="14.25"/>
  <cols>
    <col min="1" max="1" width="30.375" style="1" bestFit="1" customWidth="1"/>
    <col min="2" max="8" width="9.125" style="1"/>
    <col min="9" max="9" width="9" style="1"/>
    <col min="10" max="10" width="9.125" style="1"/>
    <col min="11" max="11" width="9.375" style="1" bestFit="1" customWidth="1"/>
    <col min="12" max="12" width="9.125" style="1"/>
    <col min="13" max="13" width="11.25" style="1" bestFit="1" customWidth="1"/>
    <col min="14" max="14" width="12.625" style="1" bestFit="1" customWidth="1"/>
    <col min="15" max="16384" width="9.125" style="1"/>
  </cols>
  <sheetData>
    <row r="1" spans="1:15" ht="15">
      <c r="A1" s="75" t="s">
        <v>38</v>
      </c>
      <c r="B1" s="76" t="s">
        <v>1</v>
      </c>
      <c r="C1" s="76" t="s">
        <v>2</v>
      </c>
      <c r="D1" s="76" t="s">
        <v>3</v>
      </c>
      <c r="E1" s="76" t="s">
        <v>4</v>
      </c>
      <c r="F1" s="76" t="s">
        <v>8</v>
      </c>
      <c r="G1" s="76" t="s">
        <v>5</v>
      </c>
      <c r="H1" s="76" t="s">
        <v>9</v>
      </c>
      <c r="I1" s="76" t="s">
        <v>18</v>
      </c>
      <c r="J1" s="76" t="s">
        <v>19</v>
      </c>
      <c r="K1" s="77" t="s">
        <v>17</v>
      </c>
      <c r="L1" s="76" t="s">
        <v>34</v>
      </c>
    </row>
    <row r="2" spans="1:15">
      <c r="A2" s="78" t="s">
        <v>79</v>
      </c>
      <c r="B2" s="18">
        <v>313844.02100000001</v>
      </c>
      <c r="C2" s="18">
        <v>334718.67</v>
      </c>
      <c r="D2" s="18">
        <v>347979.58899999998</v>
      </c>
      <c r="E2" s="18">
        <v>375325.36099999998</v>
      </c>
      <c r="F2" s="18">
        <v>433480.31900000002</v>
      </c>
      <c r="G2" s="18">
        <v>438398.26500000001</v>
      </c>
      <c r="H2" s="18">
        <v>490809.68900000001</v>
      </c>
      <c r="I2" s="18">
        <v>595065.69799999997</v>
      </c>
      <c r="J2" s="18">
        <v>694398.22400000005</v>
      </c>
      <c r="K2" s="74">
        <v>629733.67099999997</v>
      </c>
      <c r="L2" s="142">
        <v>702367.00399999996</v>
      </c>
      <c r="M2" s="163"/>
      <c r="N2" s="162"/>
    </row>
    <row r="3" spans="1:15">
      <c r="A3" s="78" t="s">
        <v>39</v>
      </c>
      <c r="B3" s="18">
        <v>77745.084000000003</v>
      </c>
      <c r="C3" s="18">
        <v>79010.985000000001</v>
      </c>
      <c r="D3" s="18">
        <v>84695.311000000002</v>
      </c>
      <c r="E3" s="18">
        <v>94632.854000000007</v>
      </c>
      <c r="F3" s="18">
        <v>101540.18</v>
      </c>
      <c r="G3" s="18">
        <v>104878.863</v>
      </c>
      <c r="H3" s="18">
        <v>105096.584</v>
      </c>
      <c r="I3" s="18">
        <v>100539.469</v>
      </c>
      <c r="J3" s="18">
        <v>99382.016000000003</v>
      </c>
      <c r="K3" s="74">
        <v>99841.56</v>
      </c>
      <c r="L3" s="141">
        <v>108680.431</v>
      </c>
      <c r="M3" s="163"/>
      <c r="N3" s="162"/>
    </row>
    <row r="4" spans="1:15">
      <c r="A4" s="78" t="s">
        <v>41</v>
      </c>
      <c r="B4" s="18">
        <v>95519.668000000005</v>
      </c>
      <c r="C4" s="18">
        <v>106173.258</v>
      </c>
      <c r="D4" s="18">
        <v>114080.897</v>
      </c>
      <c r="E4" s="18">
        <v>119148.01</v>
      </c>
      <c r="F4" s="18">
        <v>142990.21</v>
      </c>
      <c r="G4" s="18">
        <v>141704.212</v>
      </c>
      <c r="H4" s="18">
        <v>171245.432</v>
      </c>
      <c r="I4" s="18">
        <v>217815.69899999999</v>
      </c>
      <c r="J4" s="18">
        <v>254010.73300000001</v>
      </c>
      <c r="K4" s="74">
        <v>202724.59700000001</v>
      </c>
      <c r="L4" s="141">
        <v>238550.04500000001</v>
      </c>
      <c r="M4" s="163"/>
      <c r="N4" s="162"/>
    </row>
    <row r="5" spans="1:15">
      <c r="A5" s="78" t="s">
        <v>81</v>
      </c>
      <c r="B5" s="18">
        <v>58789.510999999999</v>
      </c>
      <c r="C5" s="18">
        <v>63433.259000000005</v>
      </c>
      <c r="D5" s="18">
        <v>58628.597000000002</v>
      </c>
      <c r="E5" s="18">
        <v>63097.726000000002</v>
      </c>
      <c r="F5" s="18">
        <v>75938.436000000002</v>
      </c>
      <c r="G5" s="18">
        <v>76535.740999999995</v>
      </c>
      <c r="H5" s="18">
        <v>88453.471000000005</v>
      </c>
      <c r="I5" s="18">
        <f>I8+I9</f>
        <v>103413.477</v>
      </c>
      <c r="J5" s="18">
        <f>J8+J9</f>
        <v>128012.99400000001</v>
      </c>
      <c r="K5" s="74">
        <f>K8+K9</f>
        <v>132949.59299999999</v>
      </c>
      <c r="L5" s="18">
        <f>L8+L9</f>
        <v>150442.57499999998</v>
      </c>
      <c r="M5" s="163"/>
      <c r="N5" s="162"/>
    </row>
    <row r="6" spans="1:15">
      <c r="A6" s="78" t="s">
        <v>80</v>
      </c>
      <c r="B6" s="18">
        <v>81789.758000000002</v>
      </c>
      <c r="C6" s="18">
        <v>86101.168000000005</v>
      </c>
      <c r="D6" s="18">
        <v>90574.784</v>
      </c>
      <c r="E6" s="18">
        <v>98446.770999999993</v>
      </c>
      <c r="F6" s="18">
        <v>113011.493</v>
      </c>
      <c r="G6" s="18">
        <v>115279.44899999999</v>
      </c>
      <c r="H6" s="18">
        <v>126014.202</v>
      </c>
      <c r="I6" s="18">
        <v>173297.05300000001</v>
      </c>
      <c r="J6" s="18">
        <v>212992.481</v>
      </c>
      <c r="K6" s="74">
        <v>194217.921</v>
      </c>
      <c r="L6" s="141">
        <v>204693.95300000001</v>
      </c>
      <c r="M6" s="163"/>
      <c r="N6" s="162"/>
    </row>
    <row r="7" spans="1:15">
      <c r="A7" s="78" t="s">
        <v>12</v>
      </c>
      <c r="B7" s="18" t="e">
        <f>(1/1000)*(B2-#REF!)</f>
        <v>#REF!</v>
      </c>
      <c r="C7" s="18">
        <f t="shared" ref="C7:F7" si="0">(1/1000)*(C2-B2)</f>
        <v>20.874648999999977</v>
      </c>
      <c r="D7" s="18">
        <f t="shared" si="0"/>
        <v>13.260918999999994</v>
      </c>
      <c r="E7" s="18">
        <f t="shared" si="0"/>
        <v>27.345771999999997</v>
      </c>
      <c r="F7" s="18">
        <f t="shared" si="0"/>
        <v>58.154958000000043</v>
      </c>
      <c r="G7" s="18">
        <f t="shared" ref="G7:K7" si="1">(1/1000)*(G2-F2)</f>
        <v>4.9179459999999962</v>
      </c>
      <c r="H7" s="18">
        <f t="shared" si="1"/>
        <v>52.411423999999997</v>
      </c>
      <c r="I7" s="18">
        <f t="shared" si="1"/>
        <v>104.25600899999996</v>
      </c>
      <c r="J7" s="18">
        <f t="shared" si="1"/>
        <v>99.332526000000072</v>
      </c>
      <c r="K7" s="74">
        <f t="shared" si="1"/>
        <v>-64.664553000000069</v>
      </c>
      <c r="L7" s="18">
        <v>72.633332999999993</v>
      </c>
      <c r="M7" s="163"/>
      <c r="N7" s="162"/>
    </row>
    <row r="8" spans="1:15">
      <c r="A8" s="78" t="s">
        <v>82</v>
      </c>
      <c r="B8" s="79">
        <v>58792</v>
      </c>
      <c r="C8" s="79">
        <v>63660.836000000003</v>
      </c>
      <c r="D8" s="79">
        <v>59258.457000000002</v>
      </c>
      <c r="E8" s="79">
        <v>63662.906000000003</v>
      </c>
      <c r="F8" s="79">
        <v>76441.010999999999</v>
      </c>
      <c r="G8" s="79">
        <v>77897.604999999996</v>
      </c>
      <c r="H8" s="79">
        <v>88287.206000000006</v>
      </c>
      <c r="I8" s="79">
        <v>101978.024</v>
      </c>
      <c r="J8" s="79">
        <v>126298.60400000001</v>
      </c>
      <c r="K8" s="80">
        <v>136277.12299999999</v>
      </c>
      <c r="L8" s="80">
        <v>147468.60699999999</v>
      </c>
      <c r="M8" s="163"/>
      <c r="N8" s="162"/>
    </row>
    <row r="9" spans="1:15">
      <c r="A9" s="81" t="s">
        <v>85</v>
      </c>
      <c r="B9" s="82">
        <v>-2.9769999999999999</v>
      </c>
      <c r="C9" s="82">
        <v>-227.577</v>
      </c>
      <c r="D9" s="82">
        <v>-629.86</v>
      </c>
      <c r="E9" s="82">
        <v>-565.17999999999995</v>
      </c>
      <c r="F9" s="82">
        <v>-502.57499999999999</v>
      </c>
      <c r="G9" s="82">
        <v>-1361.864</v>
      </c>
      <c r="H9" s="82">
        <v>166.26499999999999</v>
      </c>
      <c r="I9" s="82">
        <v>1435.453</v>
      </c>
      <c r="J9" s="82">
        <v>1714.39</v>
      </c>
      <c r="K9" s="83">
        <v>-3327.53</v>
      </c>
      <c r="L9" s="83">
        <v>2973.9679999999998</v>
      </c>
      <c r="M9" s="163"/>
      <c r="N9" s="162"/>
    </row>
    <row r="10" spans="1:15" ht="15">
      <c r="A10" s="206" t="s">
        <v>83</v>
      </c>
      <c r="B10" s="4"/>
      <c r="C10" s="4"/>
      <c r="D10" s="4"/>
      <c r="E10" s="4"/>
      <c r="F10" s="4"/>
      <c r="G10" s="4"/>
      <c r="H10" s="4"/>
      <c r="I10" s="4"/>
      <c r="J10" s="4"/>
      <c r="K10" s="4"/>
    </row>
    <row r="11" spans="1:15" s="4" customFormat="1">
      <c r="A11" s="73"/>
      <c r="O11" s="1"/>
    </row>
    <row r="12" spans="1:15" s="4" customFormat="1">
      <c r="O12" s="1"/>
    </row>
    <row r="13" spans="1:15" s="4" customFormat="1">
      <c r="O13" s="1"/>
    </row>
    <row r="14" spans="1:15" s="4" customFormat="1">
      <c r="G14" s="5"/>
      <c r="H14" s="6"/>
      <c r="I14" s="6"/>
      <c r="J14" s="6"/>
      <c r="O14" s="1"/>
    </row>
    <row r="15" spans="1:15" s="4" customFormat="1">
      <c r="O15" s="1"/>
    </row>
    <row r="16" spans="1:15" s="4" customFormat="1">
      <c r="O16" s="1"/>
    </row>
    <row r="17" s="4" customFormat="1"/>
    <row r="18" s="4" customFormat="1"/>
    <row r="19" s="4" customFormat="1"/>
    <row r="20" s="4" customFormat="1"/>
    <row r="21" s="4" customFormat="1"/>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5" zoomScaleNormal="115" workbookViewId="0">
      <selection activeCell="A16" sqref="A16"/>
    </sheetView>
  </sheetViews>
  <sheetFormatPr defaultColWidth="9" defaultRowHeight="14.25"/>
  <cols>
    <col min="1" max="16384" width="9" style="1"/>
  </cols>
  <sheetData>
    <row r="1" spans="1:1" s="198" customFormat="1" ht="16.5">
      <c r="A1" s="200" t="s">
        <v>84</v>
      </c>
    </row>
    <row r="2" spans="1:1" ht="15">
      <c r="A2" s="206" t="s">
        <v>52</v>
      </c>
    </row>
    <row r="15" spans="1:1" s="9" customFormat="1" ht="11.25">
      <c r="A15" s="17" t="s">
        <v>86</v>
      </c>
    </row>
    <row r="16" spans="1:1" s="9" customFormat="1" ht="11.25">
      <c r="A16" s="209" t="s">
        <v>83</v>
      </c>
    </row>
    <row r="17" spans="1:9">
      <c r="A17" s="73"/>
    </row>
    <row r="20" spans="1:9">
      <c r="D20" s="13"/>
    </row>
    <row r="21" spans="1:9">
      <c r="D21" s="13"/>
    </row>
    <row r="22" spans="1:9">
      <c r="D22" s="13"/>
    </row>
    <row r="23" spans="1:9">
      <c r="D23" s="13"/>
    </row>
    <row r="24" spans="1:9">
      <c r="D24" s="13"/>
    </row>
    <row r="31" spans="1:9" ht="15">
      <c r="I31" s="15"/>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workbookViewId="0">
      <selection activeCell="A11" sqref="A11"/>
    </sheetView>
  </sheetViews>
  <sheetFormatPr defaultRowHeight="14.25"/>
  <cols>
    <col min="1" max="1" width="20.25" customWidth="1"/>
    <col min="13" max="13" width="14" customWidth="1"/>
    <col min="22" max="22" width="10" bestFit="1" customWidth="1"/>
  </cols>
  <sheetData>
    <row r="1" spans="1:22" ht="15">
      <c r="A1" t="s">
        <v>20</v>
      </c>
      <c r="B1" s="89" t="s">
        <v>0</v>
      </c>
      <c r="C1" s="89" t="s">
        <v>1</v>
      </c>
      <c r="D1" s="89" t="s">
        <v>2</v>
      </c>
      <c r="E1" s="89" t="s">
        <v>3</v>
      </c>
      <c r="F1" s="89" t="s">
        <v>4</v>
      </c>
      <c r="G1" s="89" t="s">
        <v>8</v>
      </c>
      <c r="H1" s="89" t="s">
        <v>5</v>
      </c>
      <c r="I1" s="89" t="s">
        <v>9</v>
      </c>
      <c r="J1" s="89" t="s">
        <v>18</v>
      </c>
      <c r="K1" s="89" t="s">
        <v>19</v>
      </c>
      <c r="L1" s="90" t="s">
        <v>17</v>
      </c>
      <c r="M1" s="168" t="s">
        <v>34</v>
      </c>
    </row>
    <row r="2" spans="1:22">
      <c r="A2" s="11" t="s">
        <v>46</v>
      </c>
      <c r="B2" s="10">
        <v>6884.7619999999997</v>
      </c>
      <c r="C2" s="10">
        <v>21137.008999999998</v>
      </c>
      <c r="D2" s="10">
        <v>26594.748</v>
      </c>
      <c r="E2" s="10">
        <v>23658.662</v>
      </c>
      <c r="F2" s="10">
        <v>27428.199000000001</v>
      </c>
      <c r="G2" s="10">
        <v>28375.493999999999</v>
      </c>
      <c r="H2" s="10">
        <v>19613.365000000002</v>
      </c>
      <c r="I2" s="10">
        <v>26270.43</v>
      </c>
      <c r="J2" s="10">
        <v>65192.438000000002</v>
      </c>
      <c r="K2" s="10">
        <v>77578.557000000001</v>
      </c>
      <c r="L2" s="85">
        <v>42542.199000000001</v>
      </c>
      <c r="M2" s="146">
        <v>33648.849000000002</v>
      </c>
      <c r="O2" s="165"/>
      <c r="V2" s="177"/>
    </row>
    <row r="3" spans="1:22">
      <c r="A3" s="11" t="s">
        <v>87</v>
      </c>
      <c r="B3" s="10">
        <v>7983.3180000000002</v>
      </c>
      <c r="C3" s="10">
        <v>10900.181</v>
      </c>
      <c r="D3" s="10">
        <v>2072.2930000000001</v>
      </c>
      <c r="E3" s="10">
        <v>-862.35400000000004</v>
      </c>
      <c r="F3" s="10">
        <v>5826.8249999999998</v>
      </c>
      <c r="G3" s="10">
        <v>18978.13</v>
      </c>
      <c r="H3" s="10">
        <v>-8992.9130000000005</v>
      </c>
      <c r="I3" s="10">
        <v>31120.391</v>
      </c>
      <c r="J3" s="10">
        <v>32807.021000000001</v>
      </c>
      <c r="K3" s="10">
        <v>33250.461000000003</v>
      </c>
      <c r="L3" s="85">
        <v>-75784.012000000002</v>
      </c>
      <c r="M3" s="146">
        <v>32438.668000000001</v>
      </c>
      <c r="O3" s="165"/>
    </row>
    <row r="4" spans="1:22">
      <c r="A4" s="11" t="s">
        <v>88</v>
      </c>
      <c r="B4" s="10">
        <v>1518.8920000000001</v>
      </c>
      <c r="C4" s="10">
        <v>1685.825</v>
      </c>
      <c r="D4" s="10">
        <v>-7481.04</v>
      </c>
      <c r="E4" s="10">
        <v>-5824.6210000000001</v>
      </c>
      <c r="F4" s="10">
        <v>-2542.125</v>
      </c>
      <c r="G4" s="10">
        <v>9273.0069999999996</v>
      </c>
      <c r="H4" s="10">
        <v>-3856.6</v>
      </c>
      <c r="I4" s="10">
        <v>1487.9970000000001</v>
      </c>
      <c r="J4" s="10">
        <v>10642.536</v>
      </c>
      <c r="K4" s="10">
        <v>-6536.1970000000001</v>
      </c>
      <c r="L4" s="85">
        <v>-13187.806</v>
      </c>
      <c r="M4" s="146">
        <v>2545.6819999999998</v>
      </c>
      <c r="O4" s="165"/>
      <c r="V4" s="56"/>
    </row>
    <row r="5" spans="1:22">
      <c r="A5" s="11" t="s">
        <v>89</v>
      </c>
      <c r="B5" s="10">
        <v>-5231.1440000000202</v>
      </c>
      <c r="C5" s="10">
        <v>2336.0010000000075</v>
      </c>
      <c r="D5" s="10">
        <v>-311.35200000002442</v>
      </c>
      <c r="E5" s="10">
        <v>-3710.7680000000073</v>
      </c>
      <c r="F5" s="10">
        <v>-3367.127000000004</v>
      </c>
      <c r="G5" s="10">
        <v>1528.3270000000448</v>
      </c>
      <c r="H5" s="10">
        <v>-1845.9060000000063</v>
      </c>
      <c r="I5" s="10">
        <v>-6467.3940000000039</v>
      </c>
      <c r="J5" s="10">
        <f>J6-J4-J3-J2</f>
        <v>-4385.9860000000335</v>
      </c>
      <c r="K5" s="10">
        <f t="shared" ref="K5:L5" si="0">K6-K4-K3-K2</f>
        <v>-4960.2949999999255</v>
      </c>
      <c r="L5" s="10">
        <f t="shared" si="0"/>
        <v>-18234.934000000074</v>
      </c>
      <c r="M5" s="146">
        <f>M6-M4-M3-M2</f>
        <v>4000.1339999999764</v>
      </c>
      <c r="O5" s="165"/>
    </row>
    <row r="6" spans="1:22">
      <c r="A6" s="86" t="s">
        <v>50</v>
      </c>
      <c r="B6" s="87">
        <v>11155.82799999998</v>
      </c>
      <c r="C6" s="87">
        <v>36059.016000000003</v>
      </c>
      <c r="D6" s="87">
        <v>20874.648999999976</v>
      </c>
      <c r="E6" s="87">
        <v>13260.918999999994</v>
      </c>
      <c r="F6" s="87">
        <v>27345.771999999997</v>
      </c>
      <c r="G6" s="87">
        <v>58154.958000000042</v>
      </c>
      <c r="H6" s="87">
        <v>4917.9459999999963</v>
      </c>
      <c r="I6" s="87">
        <v>52411.423999999999</v>
      </c>
      <c r="J6" s="87">
        <v>104256.00899999996</v>
      </c>
      <c r="K6" s="87">
        <v>99332.526000000071</v>
      </c>
      <c r="L6" s="88">
        <v>-64664.553000000073</v>
      </c>
      <c r="M6" s="146">
        <v>72633.332999999984</v>
      </c>
      <c r="O6" s="165"/>
      <c r="T6" s="58"/>
    </row>
    <row r="7" spans="1:22">
      <c r="A7" s="73" t="s">
        <v>26</v>
      </c>
    </row>
    <row r="12" spans="1:22" ht="15">
      <c r="O12" s="170"/>
    </row>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zoomScaleNormal="100" workbookViewId="0">
      <selection activeCell="I26" sqref="I26"/>
    </sheetView>
  </sheetViews>
  <sheetFormatPr defaultRowHeight="14.25"/>
  <sheetData>
    <row r="1" spans="1:1" s="199" customFormat="1" ht="16.5">
      <c r="A1" s="200" t="s">
        <v>90</v>
      </c>
    </row>
    <row r="2" spans="1:1" ht="15">
      <c r="A2" s="206" t="s">
        <v>52</v>
      </c>
    </row>
    <row r="16" spans="1:1" ht="15">
      <c r="A16" s="206" t="s">
        <v>45</v>
      </c>
    </row>
  </sheetData>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rightToLeft="1" workbookViewId="0">
      <selection activeCell="E11" sqref="E11"/>
    </sheetView>
  </sheetViews>
  <sheetFormatPr defaultRowHeight="14.25"/>
  <cols>
    <col min="1" max="1" width="28.875" bestFit="1" customWidth="1"/>
  </cols>
  <sheetData>
    <row r="1" spans="1:9" ht="15">
      <c r="A1" s="11" t="s">
        <v>24</v>
      </c>
      <c r="B1" s="164">
        <v>2023</v>
      </c>
    </row>
    <row r="2" spans="1:9">
      <c r="A2" s="11" t="s">
        <v>6</v>
      </c>
      <c r="B2" s="167">
        <v>7.1843399999999997</v>
      </c>
      <c r="D2">
        <v>1000</v>
      </c>
      <c r="E2" s="56">
        <f>$D$2*B2/Table2[[#This Row],[2023]]</f>
        <v>0.21350923474380951</v>
      </c>
      <c r="H2" s="11" t="s">
        <v>11</v>
      </c>
      <c r="I2" s="10">
        <v>2068.6419999999998</v>
      </c>
    </row>
    <row r="3" spans="1:9">
      <c r="A3" s="11" t="s">
        <v>13</v>
      </c>
      <c r="B3" s="167">
        <v>4.0342530000000005</v>
      </c>
      <c r="E3" s="56">
        <f>$D$2*B3/'data 3.9'!$M$2</f>
        <v>0.11989274878317532</v>
      </c>
      <c r="H3" s="166" t="s">
        <v>15</v>
      </c>
      <c r="I3" s="156">
        <v>3403.9850000000001</v>
      </c>
    </row>
    <row r="4" spans="1:9">
      <c r="A4" s="11" t="s">
        <v>11</v>
      </c>
      <c r="B4" s="167">
        <v>5.4726270000000001</v>
      </c>
      <c r="E4" s="56">
        <f>$D$2*B4/'data 3.9'!$M$2</f>
        <v>0.16263935209195418</v>
      </c>
    </row>
    <row r="5" spans="1:9">
      <c r="A5" s="11" t="s">
        <v>7</v>
      </c>
      <c r="B5" s="167">
        <v>3.2016819999999999</v>
      </c>
      <c r="E5" s="56">
        <f>$D$2*B5/'data 3.9'!$M$2</f>
        <v>9.5149822212343721E-2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N19" sqref="N19"/>
    </sheetView>
  </sheetViews>
  <sheetFormatPr defaultColWidth="9" defaultRowHeight="14.25"/>
  <cols>
    <col min="1" max="16384" width="9" style="1"/>
  </cols>
  <sheetData>
    <row r="1" spans="1:1" s="198" customFormat="1" ht="15.75">
      <c r="A1" s="197" t="s">
        <v>44</v>
      </c>
    </row>
    <row r="2" spans="1:1" ht="15">
      <c r="A2" s="196" t="s">
        <v>38</v>
      </c>
    </row>
    <row r="19" spans="1:9" ht="15">
      <c r="A19" s="196" t="s">
        <v>45</v>
      </c>
    </row>
    <row r="20" spans="1:9">
      <c r="A20" s="73"/>
    </row>
    <row r="31" spans="1:9" ht="15">
      <c r="I31" s="16"/>
    </row>
  </sheetData>
  <pageMargins left="0.7" right="0.7" top="0.75" bottom="0.75" header="0.3" footer="0.3"/>
  <pageSetup paperSize="9" orientation="portrait" horizontalDpi="204" verticalDpi="192"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workbookViewId="0">
      <selection activeCell="D7" sqref="D7"/>
    </sheetView>
  </sheetViews>
  <sheetFormatPr defaultColWidth="9.125" defaultRowHeight="14.25"/>
  <cols>
    <col min="1" max="1" width="22.875" style="1" bestFit="1" customWidth="1"/>
    <col min="2" max="8" width="9.125" style="1"/>
    <col min="9" max="9" width="9" style="1" customWidth="1"/>
    <col min="10" max="13" width="9.125" style="1"/>
    <col min="14" max="14" width="10.875" style="1" bestFit="1" customWidth="1"/>
    <col min="15" max="16384" width="9.125" style="1"/>
  </cols>
  <sheetData>
    <row r="1" spans="1:15" ht="15">
      <c r="A1" s="75" t="s">
        <v>38</v>
      </c>
      <c r="B1" s="95" t="s">
        <v>1</v>
      </c>
      <c r="C1" s="95" t="s">
        <v>2</v>
      </c>
      <c r="D1" s="95" t="s">
        <v>3</v>
      </c>
      <c r="E1" s="95" t="s">
        <v>4</v>
      </c>
      <c r="F1" s="95" t="s">
        <v>8</v>
      </c>
      <c r="G1" s="95" t="s">
        <v>5</v>
      </c>
      <c r="H1" s="95" t="s">
        <v>9</v>
      </c>
      <c r="I1" s="95" t="s">
        <v>18</v>
      </c>
      <c r="J1" s="95" t="s">
        <v>19</v>
      </c>
      <c r="K1" s="96" t="s">
        <v>17</v>
      </c>
      <c r="L1" s="176" t="s">
        <v>34</v>
      </c>
    </row>
    <row r="2" spans="1:15" ht="15">
      <c r="A2" s="91" t="s">
        <v>92</v>
      </c>
      <c r="B2" s="7">
        <v>95519.668000000005</v>
      </c>
      <c r="C2" s="7">
        <v>106173.258</v>
      </c>
      <c r="D2" s="7">
        <v>114080.897</v>
      </c>
      <c r="E2" s="7">
        <v>119148.01</v>
      </c>
      <c r="F2" s="7">
        <v>142990.21</v>
      </c>
      <c r="G2" s="7">
        <v>141704.212</v>
      </c>
      <c r="H2" s="7">
        <v>171245.432</v>
      </c>
      <c r="I2" s="7">
        <v>217815.69899999999</v>
      </c>
      <c r="J2" s="7">
        <v>254010.73300000001</v>
      </c>
      <c r="K2" s="93">
        <v>202724.59700000001</v>
      </c>
      <c r="L2" s="93">
        <v>238550.04500000001</v>
      </c>
      <c r="M2" s="3"/>
      <c r="N2" s="1">
        <f>Table3[[#This Row],[2023]]-Table3[[#This Row],[2022]]</f>
        <v>35825.448000000004</v>
      </c>
      <c r="O2" s="1">
        <f>N2/Table3[[#This Row],[2022]]</f>
        <v>0.17671978896571688</v>
      </c>
    </row>
    <row r="3" spans="1:15">
      <c r="A3" s="92" t="s">
        <v>63</v>
      </c>
      <c r="B3" s="8">
        <v>56166.195</v>
      </c>
      <c r="C3" s="8">
        <v>60415.364000000001</v>
      </c>
      <c r="D3" s="8">
        <v>60600.101000000002</v>
      </c>
      <c r="E3" s="8">
        <v>61779.330999999998</v>
      </c>
      <c r="F3" s="8">
        <v>78224.236000000004</v>
      </c>
      <c r="G3" s="8">
        <v>77649.356</v>
      </c>
      <c r="H3" s="8">
        <v>99678.210999999996</v>
      </c>
      <c r="I3" s="8">
        <v>139927.948</v>
      </c>
      <c r="J3" s="8">
        <v>174341.685</v>
      </c>
      <c r="K3" s="94">
        <v>124566.14</v>
      </c>
      <c r="L3" s="99">
        <v>142754.88</v>
      </c>
      <c r="M3" s="3"/>
      <c r="N3" s="1">
        <f>Table3[[#This Row],[2023]]-Table3[[#This Row],[2022]]</f>
        <v>18188.740000000005</v>
      </c>
      <c r="O3" s="1">
        <f>N3/Table3[[#This Row],[2022]]</f>
        <v>0.14601672653579861</v>
      </c>
    </row>
    <row r="4" spans="1:15">
      <c r="A4" s="97" t="s">
        <v>91</v>
      </c>
      <c r="B4" s="98">
        <v>39353.472999999998</v>
      </c>
      <c r="C4" s="98">
        <v>45757.894</v>
      </c>
      <c r="D4" s="98">
        <v>53480.796000000002</v>
      </c>
      <c r="E4" s="98">
        <v>57368.678999999996</v>
      </c>
      <c r="F4" s="98">
        <v>64765.974000000002</v>
      </c>
      <c r="G4" s="98">
        <v>64054.856</v>
      </c>
      <c r="H4" s="98">
        <v>71567.221000000005</v>
      </c>
      <c r="I4" s="98">
        <v>77887.751000000004</v>
      </c>
      <c r="J4" s="98">
        <v>79669.047999999995</v>
      </c>
      <c r="K4" s="99">
        <v>78158.456999999995</v>
      </c>
      <c r="L4" s="99">
        <v>95795.164999999994</v>
      </c>
      <c r="M4" s="3"/>
      <c r="N4" s="1">
        <f>Table3[[#This Row],[2023]]-Table3[[#This Row],[2022]]</f>
        <v>17636.707999999999</v>
      </c>
      <c r="O4" s="1">
        <f>N4/Table3[[#This Row],[2022]]</f>
        <v>0.22565322649601438</v>
      </c>
    </row>
    <row r="6" spans="1:15">
      <c r="A6" s="73" t="s">
        <v>26</v>
      </c>
      <c r="O6" s="2"/>
    </row>
    <row r="7" spans="1:15">
      <c r="D7" s="143"/>
      <c r="E7" s="143"/>
      <c r="F7" s="143"/>
      <c r="G7" s="143"/>
      <c r="H7" s="143"/>
      <c r="O7" s="2"/>
    </row>
    <row r="8" spans="1:15" ht="15">
      <c r="D8" s="144"/>
      <c r="E8" s="144"/>
      <c r="F8" s="144"/>
      <c r="G8" s="144"/>
      <c r="H8" s="144"/>
      <c r="N8" s="170"/>
      <c r="O8" s="2"/>
    </row>
    <row r="9" spans="1:15">
      <c r="D9" s="144"/>
      <c r="E9" s="144"/>
      <c r="F9" s="144"/>
      <c r="G9" s="144"/>
      <c r="H9" s="144"/>
      <c r="N9" s="171"/>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30" zoomScaleNormal="130" workbookViewId="0">
      <selection activeCell="H8" sqref="H8"/>
    </sheetView>
  </sheetViews>
  <sheetFormatPr defaultColWidth="9" defaultRowHeight="14.25"/>
  <cols>
    <col min="1" max="16384" width="9" style="1"/>
  </cols>
  <sheetData>
    <row r="1" spans="1:1" s="15" customFormat="1" ht="15">
      <c r="A1" s="208" t="s">
        <v>93</v>
      </c>
    </row>
    <row r="2" spans="1:1" ht="15">
      <c r="A2" s="206" t="s">
        <v>52</v>
      </c>
    </row>
    <row r="15" spans="1:1">
      <c r="A15" s="209" t="s">
        <v>45</v>
      </c>
    </row>
    <row r="16" spans="1:1">
      <c r="A16" s="73"/>
    </row>
    <row r="31" spans="9:9" ht="15">
      <c r="I31" s="16"/>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O21" sqref="O21"/>
    </sheetView>
  </sheetViews>
  <sheetFormatPr defaultColWidth="9.125" defaultRowHeight="14.25"/>
  <cols>
    <col min="1" max="1" width="15" style="1" bestFit="1" customWidth="1"/>
    <col min="2" max="2" width="10.125" style="1" customWidth="1"/>
    <col min="3" max="3" width="13.125" style="1" bestFit="1" customWidth="1"/>
    <col min="4" max="4" width="11.625" style="1" bestFit="1" customWidth="1"/>
    <col min="5" max="6" width="7.75" style="1" customWidth="1"/>
    <col min="7" max="10" width="9.125" style="1"/>
    <col min="11" max="11" width="12.625" style="1" bestFit="1" customWidth="1"/>
    <col min="12" max="16384" width="9.125" style="1"/>
  </cols>
  <sheetData>
    <row r="1" spans="1:14" ht="15">
      <c r="A1" s="1" t="s">
        <v>100</v>
      </c>
      <c r="B1" s="20" t="s">
        <v>1</v>
      </c>
      <c r="C1" s="20" t="s">
        <v>2</v>
      </c>
      <c r="D1" s="20" t="s">
        <v>3</v>
      </c>
      <c r="E1" s="20" t="s">
        <v>4</v>
      </c>
      <c r="F1" s="20" t="s">
        <v>8</v>
      </c>
      <c r="G1" s="20" t="s">
        <v>5</v>
      </c>
      <c r="H1" s="20" t="s">
        <v>9</v>
      </c>
      <c r="I1" s="20" t="s">
        <v>18</v>
      </c>
      <c r="J1" s="20" t="s">
        <v>19</v>
      </c>
      <c r="K1" s="84" t="s">
        <v>17</v>
      </c>
      <c r="L1" s="84" t="s">
        <v>34</v>
      </c>
    </row>
    <row r="2" spans="1:14">
      <c r="A2" s="19" t="s">
        <v>94</v>
      </c>
      <c r="B2" s="21">
        <v>578.92899999999997</v>
      </c>
      <c r="C2" s="21">
        <v>260.995</v>
      </c>
      <c r="D2" s="21">
        <v>-342.91500000000002</v>
      </c>
      <c r="E2" s="21">
        <v>87.816000000000003</v>
      </c>
      <c r="F2" s="21">
        <v>372.54399999999998</v>
      </c>
      <c r="G2" s="21">
        <v>-706.31899999999996</v>
      </c>
      <c r="H2" s="21">
        <v>-60.799000000000007</v>
      </c>
      <c r="I2" s="21">
        <v>1203.751</v>
      </c>
      <c r="J2" s="21">
        <v>2255.69</v>
      </c>
      <c r="K2" s="100">
        <v>52.652000000000001</v>
      </c>
      <c r="L2" s="100">
        <v>-1166.8129999999999</v>
      </c>
    </row>
    <row r="3" spans="1:14" ht="29.25">
      <c r="A3" s="19" t="s">
        <v>95</v>
      </c>
      <c r="B3" s="21">
        <v>3213.7939999999999</v>
      </c>
      <c r="C3" s="21">
        <v>520.197</v>
      </c>
      <c r="D3" s="21">
        <v>132.744</v>
      </c>
      <c r="E3" s="21">
        <v>-256.62900000000002</v>
      </c>
      <c r="F3" s="21">
        <v>719.65800000000002</v>
      </c>
      <c r="G3" s="21">
        <v>6214.7359999999999</v>
      </c>
      <c r="H3" s="21">
        <v>2035.8019999999999</v>
      </c>
      <c r="I3" s="21">
        <v>10104.875</v>
      </c>
      <c r="J3" s="21">
        <v>6404.19</v>
      </c>
      <c r="K3" s="100">
        <v>-5842.1289999999999</v>
      </c>
      <c r="L3" s="100">
        <v>-2110.1529999999998</v>
      </c>
      <c r="N3" s="170"/>
    </row>
    <row r="4" spans="1:14">
      <c r="A4" s="19" t="s">
        <v>96</v>
      </c>
      <c r="B4" s="21">
        <v>2149</v>
      </c>
      <c r="C4" s="21">
        <v>2258</v>
      </c>
      <c r="D4" s="21">
        <v>1719</v>
      </c>
      <c r="E4" s="21">
        <v>-593</v>
      </c>
      <c r="F4" s="21">
        <v>-1244</v>
      </c>
      <c r="G4" s="21">
        <v>1486</v>
      </c>
      <c r="H4" s="21">
        <v>937</v>
      </c>
      <c r="I4" s="21">
        <v>4259.4890000000005</v>
      </c>
      <c r="J4" s="21">
        <v>5666.2990000000009</v>
      </c>
      <c r="K4" s="100">
        <v>-378.33100000000002</v>
      </c>
      <c r="L4" s="100">
        <v>832.274</v>
      </c>
      <c r="N4" s="171"/>
    </row>
    <row r="5" spans="1:14">
      <c r="A5" s="19" t="s">
        <v>98</v>
      </c>
      <c r="B5" s="21">
        <v>-1.7139999999999418</v>
      </c>
      <c r="C5" s="21">
        <v>14.621999999999844</v>
      </c>
      <c r="D5" s="21">
        <v>12.940000000000055</v>
      </c>
      <c r="E5" s="21">
        <v>7.95799999999997</v>
      </c>
      <c r="F5" s="21">
        <v>-11.695999999999913</v>
      </c>
      <c r="G5" s="21">
        <v>8.0180000000009386</v>
      </c>
      <c r="H5" s="21">
        <v>3.7309999999999945</v>
      </c>
      <c r="I5" s="21">
        <v>63.82799999999861</v>
      </c>
      <c r="J5" s="21">
        <v>-149.23200000000088</v>
      </c>
      <c r="K5" s="100">
        <v>239.96699999999953</v>
      </c>
      <c r="L5" s="100">
        <v>62.411999999999466</v>
      </c>
    </row>
    <row r="6" spans="1:14" ht="28.5">
      <c r="A6" s="72" t="s">
        <v>97</v>
      </c>
      <c r="B6" s="21">
        <v>5940.009</v>
      </c>
      <c r="C6" s="21">
        <v>3053.8139999999999</v>
      </c>
      <c r="D6" s="21">
        <v>1521.769</v>
      </c>
      <c r="E6" s="21">
        <v>-753.85500000000002</v>
      </c>
      <c r="F6" s="21">
        <v>-163.494</v>
      </c>
      <c r="G6" s="21">
        <v>7002.4350000000004</v>
      </c>
      <c r="H6" s="21">
        <v>2915.7339999999999</v>
      </c>
      <c r="I6" s="21">
        <v>15631.942999999999</v>
      </c>
      <c r="J6" s="21">
        <v>14176.947</v>
      </c>
      <c r="K6" s="100">
        <v>-5927.8410000000003</v>
      </c>
      <c r="L6" s="100">
        <v>-2382.2800000000002</v>
      </c>
    </row>
    <row r="8" spans="1:14">
      <c r="C8" s="3"/>
      <c r="D8" s="3"/>
      <c r="E8" s="3"/>
      <c r="F8" s="3"/>
      <c r="G8" s="3"/>
      <c r="H8" s="3"/>
      <c r="I8" s="3"/>
      <c r="J8" s="3"/>
      <c r="K8" s="3"/>
      <c r="L8" s="3"/>
    </row>
    <row r="10" spans="1:14" ht="15">
      <c r="A10" s="1" t="s">
        <v>101</v>
      </c>
      <c r="B10" s="20" t="s">
        <v>1</v>
      </c>
      <c r="C10" s="20" t="s">
        <v>2</v>
      </c>
      <c r="D10" s="20" t="s">
        <v>3</v>
      </c>
      <c r="E10" s="20" t="s">
        <v>4</v>
      </c>
      <c r="F10" s="20" t="s">
        <v>8</v>
      </c>
      <c r="G10" s="20" t="s">
        <v>5</v>
      </c>
      <c r="H10" s="20" t="s">
        <v>9</v>
      </c>
      <c r="I10" s="20" t="s">
        <v>18</v>
      </c>
      <c r="J10" s="20" t="s">
        <v>19</v>
      </c>
      <c r="K10" s="84" t="s">
        <v>17</v>
      </c>
      <c r="L10" s="84" t="s">
        <v>34</v>
      </c>
    </row>
    <row r="11" spans="1:14">
      <c r="A11" s="19" t="s">
        <v>94</v>
      </c>
      <c r="B11" s="21">
        <v>-77.721999999999994</v>
      </c>
      <c r="C11" s="21">
        <v>-324.96999999999997</v>
      </c>
      <c r="D11" s="21">
        <v>1001.975</v>
      </c>
      <c r="E11" s="21">
        <v>-326.51400000000001</v>
      </c>
      <c r="F11" s="21">
        <v>-131.74600000000001</v>
      </c>
      <c r="G11" s="21">
        <v>-1388.288</v>
      </c>
      <c r="H11" s="21">
        <v>-1100.77</v>
      </c>
      <c r="I11" s="21">
        <v>1420.4839999999999</v>
      </c>
      <c r="J11" s="21">
        <v>-1014.7220000000001</v>
      </c>
      <c r="K11" s="100">
        <v>2702.0730000000003</v>
      </c>
      <c r="L11" s="100">
        <v>1814.739</v>
      </c>
    </row>
    <row r="12" spans="1:14" ht="28.5">
      <c r="A12" s="19" t="s">
        <v>95</v>
      </c>
      <c r="B12" s="21">
        <v>1324.704</v>
      </c>
      <c r="C12" s="21">
        <v>2809.46</v>
      </c>
      <c r="D12" s="21">
        <v>2455.3960000000002</v>
      </c>
      <c r="E12" s="21">
        <v>732.97199999999998</v>
      </c>
      <c r="F12" s="21">
        <v>-799.77499999999998</v>
      </c>
      <c r="G12" s="21">
        <v>1467.105</v>
      </c>
      <c r="H12" s="21">
        <v>406.96100000000001</v>
      </c>
      <c r="I12" s="21">
        <v>637.39300000000003</v>
      </c>
      <c r="J12" s="21">
        <v>-2225.9780000000001</v>
      </c>
      <c r="K12" s="100">
        <v>459.51499999999999</v>
      </c>
      <c r="L12" s="100">
        <v>2579.7950000000001</v>
      </c>
    </row>
    <row r="13" spans="1:14">
      <c r="A13" s="19" t="s">
        <v>96</v>
      </c>
      <c r="B13" s="21">
        <v>512.81899999999996</v>
      </c>
      <c r="C13" s="21">
        <v>3098.5699999999997</v>
      </c>
      <c r="D13" s="21">
        <v>924.58500000000004</v>
      </c>
      <c r="E13" s="21">
        <v>1020.1669999999999</v>
      </c>
      <c r="F13" s="21">
        <v>3068.0210000000002</v>
      </c>
      <c r="G13" s="21">
        <v>1690.694</v>
      </c>
      <c r="H13" s="21">
        <v>1255.252</v>
      </c>
      <c r="I13" s="21">
        <v>-2920.7459999999996</v>
      </c>
      <c r="J13" s="21">
        <v>-2311.8960000000002</v>
      </c>
      <c r="K13" s="100">
        <v>286.27999999999997</v>
      </c>
      <c r="L13" s="100">
        <v>2923.558</v>
      </c>
    </row>
    <row r="14" spans="1:14">
      <c r="A14" s="19" t="s">
        <v>98</v>
      </c>
      <c r="B14" s="21">
        <v>1625.5370000000007</v>
      </c>
      <c r="C14" s="21">
        <v>1674.7020000000002</v>
      </c>
      <c r="D14" s="21">
        <v>3922.1839999999984</v>
      </c>
      <c r="E14" s="21">
        <v>941.86600000000021</v>
      </c>
      <c r="F14" s="21">
        <v>2359.4629999999993</v>
      </c>
      <c r="G14" s="21">
        <v>-1590.328</v>
      </c>
      <c r="H14" s="21">
        <v>2962.1169999999997</v>
      </c>
      <c r="I14" s="21">
        <v>388.98799999999983</v>
      </c>
      <c r="J14" s="21">
        <v>6884.8379999999997</v>
      </c>
      <c r="K14" s="100">
        <v>772.14300000000026</v>
      </c>
      <c r="L14" s="100">
        <v>5158.29</v>
      </c>
    </row>
    <row r="15" spans="1:14" ht="28.5">
      <c r="A15" s="72" t="s">
        <v>99</v>
      </c>
      <c r="B15" s="21">
        <v>3385.3380000000002</v>
      </c>
      <c r="C15" s="21">
        <v>7257.7619999999997</v>
      </c>
      <c r="D15" s="21">
        <v>8304.14</v>
      </c>
      <c r="E15" s="21">
        <v>2368.491</v>
      </c>
      <c r="F15" s="21">
        <v>4495.9629999999997</v>
      </c>
      <c r="G15" s="21">
        <v>179.18299999999999</v>
      </c>
      <c r="H15" s="21">
        <v>3523.56</v>
      </c>
      <c r="I15" s="21">
        <v>-473.88099999999997</v>
      </c>
      <c r="J15" s="21">
        <v>1332.242</v>
      </c>
      <c r="K15" s="100">
        <v>4220.0110000000004</v>
      </c>
      <c r="L15" s="100">
        <v>12476.382</v>
      </c>
    </row>
    <row r="18" spans="1:12">
      <c r="A18" s="73" t="s">
        <v>28</v>
      </c>
      <c r="L18" s="3"/>
    </row>
    <row r="19" spans="1:12">
      <c r="L19" s="3"/>
    </row>
    <row r="20" spans="1:12">
      <c r="L20" s="3"/>
    </row>
    <row r="21" spans="1:12">
      <c r="L21" s="3"/>
    </row>
    <row r="29" spans="1:12">
      <c r="B29" s="3"/>
      <c r="C29" s="3"/>
      <c r="D29" s="3"/>
      <c r="E29" s="3"/>
      <c r="F29" s="3"/>
      <c r="G29" s="3"/>
      <c r="H29" s="3"/>
      <c r="I29" s="3"/>
      <c r="J29" s="3"/>
      <c r="K29" s="3"/>
      <c r="L29" s="3"/>
    </row>
    <row r="30" spans="1:12">
      <c r="B30" s="3"/>
      <c r="C30" s="3"/>
      <c r="D30" s="3"/>
      <c r="E30" s="3"/>
      <c r="F30" s="3"/>
      <c r="G30" s="3"/>
      <c r="H30" s="3"/>
      <c r="I30" s="3"/>
      <c r="J30" s="3"/>
      <c r="K30" s="3"/>
      <c r="L30" s="3"/>
    </row>
    <row r="31" spans="1:12">
      <c r="B31" s="3"/>
      <c r="C31" s="3"/>
      <c r="D31" s="3"/>
      <c r="E31" s="3"/>
      <c r="F31" s="3"/>
      <c r="G31" s="3"/>
      <c r="H31" s="3"/>
      <c r="I31" s="3"/>
      <c r="J31" s="3"/>
      <c r="K31" s="3"/>
      <c r="L31" s="3"/>
    </row>
    <row r="32" spans="1:12">
      <c r="B32" s="3"/>
      <c r="C32" s="3"/>
      <c r="D32" s="3"/>
      <c r="E32" s="3"/>
      <c r="F32" s="3"/>
      <c r="G32" s="3"/>
      <c r="H32" s="3"/>
      <c r="I32" s="3"/>
      <c r="J32" s="3"/>
      <c r="K32" s="3"/>
      <c r="L32" s="3"/>
    </row>
    <row r="33" spans="2:12">
      <c r="B33" s="3"/>
      <c r="C33" s="3"/>
      <c r="D33" s="3"/>
      <c r="E33" s="3"/>
      <c r="F33" s="3"/>
      <c r="G33" s="3"/>
      <c r="H33" s="3"/>
      <c r="I33" s="3"/>
      <c r="J33" s="3"/>
      <c r="K33" s="3"/>
      <c r="L33" s="3"/>
    </row>
  </sheetData>
  <pageMargins left="0.7" right="0.7" top="0.75" bottom="0.75" header="0.3" footer="0.3"/>
  <pageSetup orientation="portrait" r:id="rId1"/>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115" zoomScaleNormal="115" workbookViewId="0">
      <selection activeCell="A2" sqref="A2"/>
    </sheetView>
  </sheetViews>
  <sheetFormatPr defaultColWidth="9" defaultRowHeight="14.25"/>
  <cols>
    <col min="1" max="1" width="9" style="1" customWidth="1"/>
    <col min="2" max="16384" width="9" style="1"/>
  </cols>
  <sheetData>
    <row r="1" spans="1:11" s="213" customFormat="1" ht="15">
      <c r="A1" s="208" t="s">
        <v>102</v>
      </c>
      <c r="K1" s="201"/>
    </row>
    <row r="2" spans="1:11">
      <c r="A2" s="14" t="s">
        <v>116</v>
      </c>
      <c r="K2" s="14"/>
    </row>
    <row r="16" spans="1:11" s="9" customFormat="1" ht="11.25">
      <c r="A16" s="210" t="s">
        <v>45</v>
      </c>
    </row>
    <row r="17" spans="1:9">
      <c r="A17" s="73"/>
    </row>
    <row r="31" spans="1:9" ht="15">
      <c r="I31" s="16"/>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H13" sqref="H13"/>
    </sheetView>
  </sheetViews>
  <sheetFormatPr defaultColWidth="9.125" defaultRowHeight="14.25"/>
  <cols>
    <col min="1" max="1" width="30.75" style="1" bestFit="1" customWidth="1"/>
    <col min="2" max="2" width="12.625" style="1" bestFit="1" customWidth="1"/>
    <col min="3" max="3" width="9.125" style="1"/>
    <col min="4" max="4" width="19.75" style="1" customWidth="1"/>
    <col min="5" max="10" width="9.125" style="1"/>
    <col min="11" max="11" width="30" style="1" bestFit="1" customWidth="1"/>
    <col min="12" max="16384" width="9.125" style="1"/>
  </cols>
  <sheetData>
    <row r="1" spans="1:4" ht="15">
      <c r="A1" s="202" t="s">
        <v>20</v>
      </c>
      <c r="B1" s="214" t="s">
        <v>34</v>
      </c>
    </row>
    <row r="2" spans="1:4" ht="15">
      <c r="A2" s="215" t="s">
        <v>106</v>
      </c>
      <c r="B2" s="216">
        <v>470</v>
      </c>
      <c r="C2" s="3"/>
      <c r="D2" s="170"/>
    </row>
    <row r="3" spans="1:4" ht="15">
      <c r="A3" s="215" t="s">
        <v>105</v>
      </c>
      <c r="B3" s="216">
        <v>5738</v>
      </c>
    </row>
    <row r="4" spans="1:4" ht="15">
      <c r="A4" s="215" t="s">
        <v>104</v>
      </c>
      <c r="B4" s="216">
        <v>-1006</v>
      </c>
    </row>
    <row r="5" spans="1:4" ht="15">
      <c r="A5" s="217" t="s">
        <v>103</v>
      </c>
      <c r="B5" s="218">
        <v>4364</v>
      </c>
    </row>
  </sheetData>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30" zoomScaleNormal="130" workbookViewId="0">
      <selection activeCell="J9" sqref="J9"/>
    </sheetView>
  </sheetViews>
  <sheetFormatPr defaultColWidth="9" defaultRowHeight="14.25"/>
  <cols>
    <col min="1" max="16384" width="9" style="1"/>
  </cols>
  <sheetData>
    <row r="1" spans="1:1" s="202" customFormat="1" ht="15">
      <c r="A1" s="201" t="s">
        <v>107</v>
      </c>
    </row>
    <row r="2" spans="1:1">
      <c r="A2" s="14" t="s">
        <v>108</v>
      </c>
    </row>
    <row r="16" spans="1:1" ht="15">
      <c r="A16" s="196" t="s">
        <v>45</v>
      </c>
    </row>
    <row r="31" spans="9:9" ht="15">
      <c r="I31" s="16"/>
    </row>
  </sheetData>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heetViews>
  <sheetFormatPr defaultColWidth="9.125" defaultRowHeight="14.25"/>
  <cols>
    <col min="1" max="1" width="19.375" style="1" bestFit="1" customWidth="1"/>
    <col min="2" max="3" width="9.875" style="1" bestFit="1" customWidth="1"/>
    <col min="4" max="16384" width="9.125" style="1"/>
  </cols>
  <sheetData>
    <row r="1" spans="1:4" ht="29.25">
      <c r="A1" s="102" t="s">
        <v>74</v>
      </c>
      <c r="B1" s="96" t="s">
        <v>34</v>
      </c>
    </row>
    <row r="2" spans="1:4" ht="15">
      <c r="A2" s="101" t="s">
        <v>109</v>
      </c>
      <c r="B2" s="85">
        <v>5004.1099999999997</v>
      </c>
      <c r="D2" s="170"/>
    </row>
    <row r="3" spans="1:4">
      <c r="A3" s="101" t="s">
        <v>75</v>
      </c>
      <c r="B3" s="85">
        <v>1412.777</v>
      </c>
    </row>
    <row r="4" spans="1:4">
      <c r="A4" s="101" t="s">
        <v>110</v>
      </c>
      <c r="B4" s="85">
        <v>-4128</v>
      </c>
    </row>
    <row r="5" spans="1:4">
      <c r="A5" s="101" t="s">
        <v>111</v>
      </c>
      <c r="B5" s="85">
        <v>7085.0050000000001</v>
      </c>
    </row>
    <row r="7" spans="1:4">
      <c r="A7" s="73"/>
    </row>
  </sheetData>
  <pageMargins left="0.7" right="0.7" top="0.75" bottom="0.75" header="0.3" footer="0.3"/>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J11" sqref="J11"/>
    </sheetView>
  </sheetViews>
  <sheetFormatPr defaultColWidth="9" defaultRowHeight="14.25"/>
  <cols>
    <col min="1" max="16384" width="9" style="1"/>
  </cols>
  <sheetData>
    <row r="1" spans="1:1" s="212" customFormat="1" ht="16.5">
      <c r="A1" s="211" t="s">
        <v>112</v>
      </c>
    </row>
    <row r="2" spans="1:1" ht="15">
      <c r="A2" s="207" t="s">
        <v>73</v>
      </c>
    </row>
    <row r="15" spans="1:1" s="202" customFormat="1" ht="15">
      <c r="A15" s="206" t="s">
        <v>45</v>
      </c>
    </row>
    <row r="16" spans="1:1">
      <c r="A16" s="73"/>
    </row>
    <row r="31" spans="9:9" ht="15">
      <c r="I31" s="16"/>
    </row>
  </sheetData>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
  <sheetViews>
    <sheetView workbookViewId="0">
      <selection activeCell="M26" sqref="M26"/>
    </sheetView>
  </sheetViews>
  <sheetFormatPr defaultColWidth="9.125" defaultRowHeight="14.25"/>
  <cols>
    <col min="1" max="1" width="22.875" style="1" bestFit="1" customWidth="1"/>
    <col min="2" max="4" width="9.125" style="1"/>
    <col min="5" max="5" width="9" style="1" customWidth="1"/>
    <col min="6" max="16384" width="9.125" style="1"/>
  </cols>
  <sheetData>
    <row r="1" spans="1:12" ht="15">
      <c r="A1" s="195" t="s">
        <v>38</v>
      </c>
      <c r="B1" s="95" t="s">
        <v>1</v>
      </c>
      <c r="C1" s="95" t="s">
        <v>2</v>
      </c>
      <c r="D1" s="95" t="s">
        <v>3</v>
      </c>
      <c r="E1" s="95" t="s">
        <v>4</v>
      </c>
      <c r="F1" s="95" t="s">
        <v>8</v>
      </c>
      <c r="G1" s="95" t="s">
        <v>5</v>
      </c>
      <c r="H1" s="95" t="s">
        <v>9</v>
      </c>
      <c r="I1" s="95" t="s">
        <v>18</v>
      </c>
      <c r="J1" s="95" t="s">
        <v>19</v>
      </c>
      <c r="K1" s="95" t="s">
        <v>17</v>
      </c>
      <c r="L1" s="95" t="s">
        <v>34</v>
      </c>
    </row>
    <row r="2" spans="1:12" ht="15">
      <c r="A2" s="91" t="s">
        <v>113</v>
      </c>
      <c r="B2" s="7">
        <v>3858.2930000000001</v>
      </c>
      <c r="C2" s="7">
        <v>4525.5030000000006</v>
      </c>
      <c r="D2" s="7">
        <v>10968.5</v>
      </c>
      <c r="E2" s="7">
        <v>14578.51</v>
      </c>
      <c r="F2" s="7">
        <v>7624.3349999999991</v>
      </c>
      <c r="G2" s="93">
        <v>6086.5969999999998</v>
      </c>
      <c r="H2" s="93">
        <v>8689.607</v>
      </c>
      <c r="I2" s="93">
        <v>4578.8490000000002</v>
      </c>
      <c r="J2" s="93">
        <v>10369.197</v>
      </c>
      <c r="K2" s="93">
        <v>10246.246999999999</v>
      </c>
      <c r="L2" s="93">
        <v>9969.5049999999992</v>
      </c>
    </row>
    <row r="3" spans="1:12">
      <c r="A3" s="92" t="s">
        <v>115</v>
      </c>
      <c r="B3" s="8">
        <v>1557.5320000000002</v>
      </c>
      <c r="C3" s="8">
        <v>1414.164</v>
      </c>
      <c r="D3" s="8">
        <v>980.28800000000024</v>
      </c>
      <c r="E3" s="8">
        <v>10083.695</v>
      </c>
      <c r="F3" s="8">
        <v>731.44800000000009</v>
      </c>
      <c r="G3" s="94">
        <v>1691.9779999999998</v>
      </c>
      <c r="H3" s="94">
        <v>1366.7099999999998</v>
      </c>
      <c r="I3" s="94">
        <v>198.32400000000007</v>
      </c>
      <c r="J3" s="94">
        <v>-1301.049</v>
      </c>
      <c r="K3" s="94">
        <v>-851.471</v>
      </c>
      <c r="L3" s="94">
        <v>365</v>
      </c>
    </row>
    <row r="4" spans="1:12">
      <c r="A4" s="97" t="s">
        <v>114</v>
      </c>
      <c r="B4" s="98">
        <v>2706</v>
      </c>
      <c r="C4" s="98">
        <v>3082</v>
      </c>
      <c r="D4" s="98">
        <v>4468</v>
      </c>
      <c r="E4" s="98">
        <v>4419</v>
      </c>
      <c r="F4" s="98">
        <v>4543</v>
      </c>
      <c r="G4" s="99">
        <v>4509</v>
      </c>
      <c r="H4" s="99">
        <v>3517</v>
      </c>
      <c r="I4" s="99">
        <v>2066</v>
      </c>
      <c r="J4" s="99">
        <v>6568</v>
      </c>
      <c r="K4" s="99">
        <v>7154</v>
      </c>
      <c r="L4" s="99">
        <v>6996</v>
      </c>
    </row>
  </sheetData>
  <pageMargins left="0.7" right="0.7" top="0.75" bottom="0.75" header="0.3" footer="0.3"/>
  <pageSetup paperSize="9" orientation="portrait" r:id="rId1"/>
  <legacy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75" zoomScaleNormal="175" workbookViewId="0">
      <selection activeCell="I9" sqref="I9"/>
    </sheetView>
  </sheetViews>
  <sheetFormatPr defaultColWidth="9" defaultRowHeight="14.25"/>
  <cols>
    <col min="1" max="16384" width="9" style="1"/>
  </cols>
  <sheetData>
    <row r="1" spans="1:1" ht="15">
      <c r="A1" s="208" t="s">
        <v>117</v>
      </c>
    </row>
    <row r="2" spans="1:1" ht="15">
      <c r="A2" s="206" t="s">
        <v>52</v>
      </c>
    </row>
    <row r="15" spans="1:1" ht="15">
      <c r="A15" s="206" t="s">
        <v>45</v>
      </c>
    </row>
    <row r="31" spans="9:9" ht="15">
      <c r="I31" s="16"/>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workbookViewId="0">
      <selection activeCell="E26" sqref="E26"/>
    </sheetView>
  </sheetViews>
  <sheetFormatPr defaultRowHeight="14.25"/>
  <cols>
    <col min="1" max="1" width="12" customWidth="1"/>
    <col min="13" max="13" width="11.375" bestFit="1" customWidth="1"/>
    <col min="20" max="20" width="11" bestFit="1" customWidth="1"/>
  </cols>
  <sheetData>
    <row r="1" spans="1:21" ht="15">
      <c r="A1" s="106" t="s">
        <v>20</v>
      </c>
      <c r="B1" s="107" t="s">
        <v>0</v>
      </c>
      <c r="C1" s="107" t="s">
        <v>1</v>
      </c>
      <c r="D1" s="107" t="s">
        <v>2</v>
      </c>
      <c r="E1" s="107" t="s">
        <v>3</v>
      </c>
      <c r="F1" s="107" t="s">
        <v>4</v>
      </c>
      <c r="G1" s="107" t="s">
        <v>8</v>
      </c>
      <c r="H1" s="107" t="s">
        <v>5</v>
      </c>
      <c r="I1" s="107" t="s">
        <v>9</v>
      </c>
      <c r="J1" s="108" t="s">
        <v>18</v>
      </c>
      <c r="K1" s="108" t="s">
        <v>19</v>
      </c>
      <c r="L1" s="96" t="s">
        <v>17</v>
      </c>
      <c r="M1" s="96" t="s">
        <v>34</v>
      </c>
    </row>
    <row r="2" spans="1:21">
      <c r="A2" s="105" t="s">
        <v>46</v>
      </c>
      <c r="B2" s="10">
        <v>2382</v>
      </c>
      <c r="C2" s="10">
        <v>12733</v>
      </c>
      <c r="D2" s="10">
        <v>8776</v>
      </c>
      <c r="E2" s="10">
        <v>8556</v>
      </c>
      <c r="F2" s="10">
        <v>17803</v>
      </c>
      <c r="G2" s="10">
        <v>15779</v>
      </c>
      <c r="H2" s="10">
        <v>19027.845000000001</v>
      </c>
      <c r="I2" s="10">
        <v>21356.983</v>
      </c>
      <c r="J2" s="10">
        <v>40698.873</v>
      </c>
      <c r="K2" s="10">
        <v>58856.885999999999</v>
      </c>
      <c r="L2" s="85">
        <v>24692.565999999999</v>
      </c>
      <c r="M2" s="146">
        <v>14793.041999999999</v>
      </c>
      <c r="O2" s="169"/>
      <c r="P2" s="56"/>
      <c r="T2" s="177"/>
      <c r="U2" s="56"/>
    </row>
    <row r="3" spans="1:21">
      <c r="A3" s="105" t="s">
        <v>47</v>
      </c>
      <c r="B3" s="10">
        <v>-1371.913</v>
      </c>
      <c r="C3" s="10">
        <v>13859.422</v>
      </c>
      <c r="D3" s="10">
        <v>16304.32</v>
      </c>
      <c r="E3" s="10">
        <v>8282.6830000000009</v>
      </c>
      <c r="F3" s="10">
        <v>-24454.331999999999</v>
      </c>
      <c r="G3" s="10">
        <v>-991.149</v>
      </c>
      <c r="H3" s="10">
        <v>1421.4580000000001</v>
      </c>
      <c r="I3" s="10">
        <v>10529.971</v>
      </c>
      <c r="J3" s="10">
        <v>21118.300999999999</v>
      </c>
      <c r="K3" s="10">
        <v>12190.3</v>
      </c>
      <c r="L3" s="85">
        <v>-65317.383999999998</v>
      </c>
      <c r="M3" s="145">
        <v>13423.412</v>
      </c>
      <c r="N3" s="169"/>
      <c r="O3" s="169"/>
      <c r="P3" s="56"/>
    </row>
    <row r="4" spans="1:21">
      <c r="A4" s="105" t="s">
        <v>48</v>
      </c>
      <c r="B4" s="10">
        <v>1054.992</v>
      </c>
      <c r="C4" s="10">
        <v>3401.116</v>
      </c>
      <c r="D4" s="10">
        <v>-6255.2049999999999</v>
      </c>
      <c r="E4" s="10">
        <v>-1150.2829999999999</v>
      </c>
      <c r="F4" s="10">
        <v>75.483000000000004</v>
      </c>
      <c r="G4" s="10">
        <v>5529.2449999999999</v>
      </c>
      <c r="H4" s="10">
        <v>-4768.9970000000003</v>
      </c>
      <c r="I4" s="10">
        <v>3415.4780000000001</v>
      </c>
      <c r="J4" s="10">
        <v>5378.8249999999998</v>
      </c>
      <c r="K4" s="10">
        <v>1888.4390000000001</v>
      </c>
      <c r="L4" s="85">
        <v>-14119.966</v>
      </c>
      <c r="M4" s="145">
        <v>-2049.6590000000001</v>
      </c>
      <c r="N4" s="169"/>
      <c r="O4" s="169"/>
      <c r="P4" s="56"/>
    </row>
    <row r="5" spans="1:21">
      <c r="A5" s="105" t="s">
        <v>49</v>
      </c>
      <c r="B5" s="10">
        <v>-133.48199999999088</v>
      </c>
      <c r="C5" s="10">
        <v>-3912.845000000003</v>
      </c>
      <c r="D5" s="10">
        <v>-268.85099999997328</v>
      </c>
      <c r="E5" s="10">
        <v>-3046.3130000000019</v>
      </c>
      <c r="F5" s="10">
        <v>-3319.3240000000114</v>
      </c>
      <c r="G5" s="10">
        <v>-1079.4650000000056</v>
      </c>
      <c r="H5" s="10">
        <v>-2416.6850000000159</v>
      </c>
      <c r="I5" s="10">
        <v>-4305.728999999963</v>
      </c>
      <c r="J5" s="10">
        <f>J6-J4-J3-J2</f>
        <v>9791.1309999999503</v>
      </c>
      <c r="K5" s="10">
        <f t="shared" ref="K5:L5" si="0">K6-K4-K3-K2</f>
        <v>56716.440999999992</v>
      </c>
      <c r="L5" s="10">
        <f t="shared" si="0"/>
        <v>-13260.964999999953</v>
      </c>
      <c r="M5" s="10">
        <f>M6-M4-M3-M2</f>
        <v>-1127.2739999999922</v>
      </c>
    </row>
    <row r="6" spans="1:21">
      <c r="A6" s="109" t="s">
        <v>50</v>
      </c>
      <c r="B6" s="87">
        <v>1931.5970000000088</v>
      </c>
      <c r="C6" s="87">
        <v>26080.692999999999</v>
      </c>
      <c r="D6" s="87">
        <v>18556.264000000025</v>
      </c>
      <c r="E6" s="87">
        <v>12642.087</v>
      </c>
      <c r="F6" s="87">
        <v>-9895.1730000000098</v>
      </c>
      <c r="G6" s="87">
        <v>19237.630999999994</v>
      </c>
      <c r="H6" s="87">
        <v>13263.620999999985</v>
      </c>
      <c r="I6" s="87">
        <v>30996.703000000038</v>
      </c>
      <c r="J6" s="87">
        <v>76987.129999999946</v>
      </c>
      <c r="K6" s="87">
        <v>129652.06599999999</v>
      </c>
      <c r="L6" s="88">
        <v>-68005.748999999953</v>
      </c>
      <c r="M6" s="147">
        <v>25039.521000000008</v>
      </c>
    </row>
    <row r="8" spans="1:21">
      <c r="A8" s="73"/>
    </row>
    <row r="10" spans="1:21" ht="15">
      <c r="A10" s="150" t="s">
        <v>20</v>
      </c>
      <c r="B10" s="84" t="s">
        <v>34</v>
      </c>
      <c r="E10" s="58"/>
      <c r="F10" s="58"/>
      <c r="G10" s="58"/>
      <c r="H10" s="58"/>
      <c r="I10" s="58"/>
      <c r="J10" s="58"/>
      <c r="K10" s="58"/>
      <c r="L10" s="58"/>
      <c r="M10" s="58"/>
    </row>
    <row r="11" spans="1:21">
      <c r="A11" s="105" t="s">
        <v>46</v>
      </c>
      <c r="B11" s="178">
        <f>M2/1000</f>
        <v>14.793042</v>
      </c>
    </row>
    <row r="12" spans="1:21">
      <c r="A12" s="105" t="s">
        <v>47</v>
      </c>
      <c r="B12" s="178">
        <f t="shared" ref="B12:B15" si="1">M3/1000</f>
        <v>13.423412000000001</v>
      </c>
    </row>
    <row r="13" spans="1:21">
      <c r="A13" s="105" t="s">
        <v>48</v>
      </c>
      <c r="B13" s="178">
        <f t="shared" si="1"/>
        <v>-2.0496590000000001</v>
      </c>
    </row>
    <row r="14" spans="1:21">
      <c r="A14" s="105" t="s">
        <v>49</v>
      </c>
      <c r="B14" s="178">
        <f t="shared" si="1"/>
        <v>-1.1272739999999921</v>
      </c>
    </row>
    <row r="15" spans="1:21">
      <c r="A15" s="105" t="s">
        <v>50</v>
      </c>
      <c r="B15" s="178">
        <f t="shared" si="1"/>
        <v>25.039521000000008</v>
      </c>
    </row>
    <row r="17" spans="1:1">
      <c r="A17" s="73"/>
    </row>
  </sheetData>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zoomScale="160" zoomScaleNormal="160" workbookViewId="0">
      <selection activeCell="I22" sqref="I22"/>
    </sheetView>
  </sheetViews>
  <sheetFormatPr defaultRowHeight="14.25"/>
  <cols>
    <col min="1" max="1" width="16.125" bestFit="1" customWidth="1"/>
    <col min="13" max="13" width="11.375" bestFit="1" customWidth="1"/>
  </cols>
  <sheetData>
    <row r="1" spans="1:12" ht="15">
      <c r="B1" s="12" t="s">
        <v>1</v>
      </c>
      <c r="C1" s="12" t="s">
        <v>2</v>
      </c>
      <c r="D1" s="12" t="s">
        <v>3</v>
      </c>
      <c r="E1" s="12" t="s">
        <v>4</v>
      </c>
      <c r="F1" s="12" t="s">
        <v>8</v>
      </c>
      <c r="G1" s="12" t="s">
        <v>5</v>
      </c>
      <c r="H1" s="12" t="s">
        <v>9</v>
      </c>
      <c r="I1" s="12" t="s">
        <v>18</v>
      </c>
      <c r="J1" s="12" t="s">
        <v>19</v>
      </c>
      <c r="K1" s="84" t="s">
        <v>17</v>
      </c>
      <c r="L1" s="84" t="s">
        <v>34</v>
      </c>
    </row>
    <row r="2" spans="1:12" ht="15">
      <c r="A2" s="206" t="s">
        <v>118</v>
      </c>
      <c r="B2" s="191">
        <v>81789.758000000002</v>
      </c>
      <c r="C2" s="191">
        <v>86101.168000000005</v>
      </c>
      <c r="D2" s="191">
        <v>90574.784</v>
      </c>
      <c r="E2" s="191">
        <v>98446.770999999993</v>
      </c>
      <c r="F2" s="191">
        <v>113011.493</v>
      </c>
      <c r="G2" s="191">
        <v>115279.44899999999</v>
      </c>
      <c r="H2" s="191">
        <v>126014.202</v>
      </c>
      <c r="I2" s="191">
        <v>173297.05300000001</v>
      </c>
      <c r="J2" s="191">
        <v>212992.481</v>
      </c>
      <c r="K2" s="191">
        <v>194217.921</v>
      </c>
      <c r="L2" s="191">
        <v>204693.95300000001</v>
      </c>
    </row>
  </sheetData>
  <pageMargins left="0.7" right="0.7" top="0.75" bottom="0.75" header="0.3" footer="0.3"/>
  <pageSetup paperSize="9" orientation="portrait" horizontalDpi="204" verticalDpi="192"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Normal="100" workbookViewId="0">
      <selection activeCell="A2" sqref="A2"/>
    </sheetView>
  </sheetViews>
  <sheetFormatPr defaultRowHeight="14.25"/>
  <sheetData>
    <row r="1" spans="1:1" s="219" customFormat="1" ht="15">
      <c r="A1" s="208" t="s">
        <v>119</v>
      </c>
    </row>
    <row r="2" spans="1:1" ht="15">
      <c r="A2" s="206" t="s">
        <v>120</v>
      </c>
    </row>
    <row r="15" spans="1:1" ht="15">
      <c r="A15" s="206" t="s">
        <v>45</v>
      </c>
    </row>
  </sheetData>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B19" sqref="B19"/>
    </sheetView>
  </sheetViews>
  <sheetFormatPr defaultColWidth="9.125" defaultRowHeight="14.25"/>
  <cols>
    <col min="1" max="1" width="14.875" style="1" customWidth="1"/>
    <col min="2" max="2" width="49.75" style="1" customWidth="1"/>
    <col min="3" max="3" width="13.625" style="1" customWidth="1"/>
    <col min="4" max="4" width="41.125" style="1" customWidth="1"/>
    <col min="5" max="16384" width="9.125" style="1"/>
  </cols>
  <sheetData>
    <row r="1" spans="1:8" s="27" customFormat="1" ht="30">
      <c r="A1" s="121" t="s">
        <v>125</v>
      </c>
      <c r="B1" s="122" t="s">
        <v>123</v>
      </c>
      <c r="C1" s="122" t="s">
        <v>121</v>
      </c>
      <c r="D1" s="123" t="s">
        <v>122</v>
      </c>
    </row>
    <row r="2" spans="1:8">
      <c r="A2" s="119">
        <v>2011</v>
      </c>
      <c r="B2" s="28">
        <v>106981.49400000001</v>
      </c>
      <c r="C2" s="28">
        <v>266720</v>
      </c>
      <c r="D2" s="120">
        <v>40.109000000000002</v>
      </c>
    </row>
    <row r="3" spans="1:8">
      <c r="A3" s="119">
        <v>2012</v>
      </c>
      <c r="B3" s="28">
        <v>100468.09</v>
      </c>
      <c r="C3" s="28">
        <v>262141</v>
      </c>
      <c r="D3" s="120">
        <v>38.325000000000003</v>
      </c>
    </row>
    <row r="4" spans="1:8">
      <c r="A4" s="119">
        <v>2013</v>
      </c>
      <c r="B4" s="28">
        <v>99987.782999999996</v>
      </c>
      <c r="C4" s="28">
        <v>297844</v>
      </c>
      <c r="D4" s="120">
        <v>33.57</v>
      </c>
    </row>
    <row r="5" spans="1:8">
      <c r="A5" s="119">
        <v>2014</v>
      </c>
      <c r="B5" s="28">
        <v>94176.047000000006</v>
      </c>
      <c r="C5" s="28">
        <v>314378</v>
      </c>
      <c r="D5" s="120">
        <v>29.956</v>
      </c>
    </row>
    <row r="6" spans="1:8">
      <c r="A6" s="119">
        <v>2015</v>
      </c>
      <c r="B6" s="28">
        <v>85917.133999999991</v>
      </c>
      <c r="C6" s="28">
        <v>303641</v>
      </c>
      <c r="D6" s="120">
        <v>28.295000000000002</v>
      </c>
    </row>
    <row r="7" spans="1:8">
      <c r="A7" s="119">
        <v>2016</v>
      </c>
      <c r="B7" s="28">
        <v>87126.96100000001</v>
      </c>
      <c r="C7" s="28">
        <v>322071</v>
      </c>
      <c r="D7" s="120">
        <v>27.052</v>
      </c>
    </row>
    <row r="8" spans="1:8">
      <c r="A8" s="119">
        <v>2017</v>
      </c>
      <c r="B8" s="28">
        <v>90081.592000000004</v>
      </c>
      <c r="C8" s="28">
        <v>358340.29865268816</v>
      </c>
      <c r="D8" s="120">
        <v>25.138000000000002</v>
      </c>
    </row>
    <row r="9" spans="1:8">
      <c r="A9" s="119">
        <v>2018</v>
      </c>
      <c r="B9" s="28">
        <v>94307.213000000003</v>
      </c>
      <c r="C9" s="28">
        <v>376090.15408687422</v>
      </c>
      <c r="D9" s="120">
        <v>25.074999999999999</v>
      </c>
      <c r="H9" s="29"/>
    </row>
    <row r="10" spans="1:8">
      <c r="A10" s="119">
        <v>2019</v>
      </c>
      <c r="B10" s="28">
        <v>103200</v>
      </c>
      <c r="C10" s="28">
        <v>402445.840028523</v>
      </c>
      <c r="D10" s="120">
        <v>25.64</v>
      </c>
      <c r="H10" s="29"/>
    </row>
    <row r="11" spans="1:8">
      <c r="A11" s="119">
        <v>2020</v>
      </c>
      <c r="B11" s="28">
        <v>130408.182</v>
      </c>
      <c r="C11" s="28">
        <v>412010.78640261339</v>
      </c>
      <c r="D11" s="120">
        <v>31.65164270057878</v>
      </c>
      <c r="H11" s="29"/>
    </row>
    <row r="12" spans="1:8">
      <c r="A12" s="119">
        <v>2021</v>
      </c>
      <c r="B12" s="28">
        <v>160326.54999999999</v>
      </c>
      <c r="C12" s="28">
        <v>489600.00242976553</v>
      </c>
      <c r="D12" s="120">
        <v>32.746435703500488</v>
      </c>
      <c r="H12" s="29"/>
    </row>
    <row r="13" spans="1:8">
      <c r="A13" s="124">
        <v>2022</v>
      </c>
      <c r="B13" s="125">
        <v>155901.329</v>
      </c>
      <c r="C13" s="125">
        <v>525106.15105097205</v>
      </c>
      <c r="D13" s="126">
        <v>29.689488246894797</v>
      </c>
      <c r="G13" s="162"/>
      <c r="H13" s="29"/>
    </row>
    <row r="14" spans="1:8">
      <c r="A14" s="124">
        <v>2023</v>
      </c>
      <c r="B14" s="157">
        <v>154690.486</v>
      </c>
      <c r="C14" s="157">
        <v>506532.25198744953</v>
      </c>
      <c r="D14" s="158">
        <v>30.539118761549801</v>
      </c>
      <c r="G14" s="162"/>
    </row>
    <row r="15" spans="1:8">
      <c r="B15" s="30"/>
      <c r="C15" s="30"/>
      <c r="D15" s="30"/>
    </row>
    <row r="16" spans="1:8">
      <c r="B16" s="3">
        <f>B14-B13</f>
        <v>-1210.8429999999935</v>
      </c>
      <c r="C16" s="3">
        <f>C14-C13</f>
        <v>-18573.89906352252</v>
      </c>
      <c r="D16" s="30">
        <f>D14-D13</f>
        <v>0.84963051465500428</v>
      </c>
    </row>
    <row r="17" spans="2:3">
      <c r="B17" s="162">
        <f>B16/B13</f>
        <v>-7.7667266069296531E-3</v>
      </c>
      <c r="C17" s="162">
        <f>C16/C13</f>
        <v>-3.5371703466714012E-2</v>
      </c>
    </row>
    <row r="18" spans="2:3">
      <c r="C18" s="162">
        <f>B13/C13</f>
        <v>0.29689488246894796</v>
      </c>
    </row>
    <row r="19" spans="2:3">
      <c r="C19" s="162">
        <f>B14/C14</f>
        <v>0.30539118761549816</v>
      </c>
    </row>
    <row r="21" spans="2:3">
      <c r="C21" s="192">
        <f>C19-C18</f>
        <v>8.4963051465501982E-3</v>
      </c>
    </row>
  </sheetData>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2" sqref="A2"/>
    </sheetView>
  </sheetViews>
  <sheetFormatPr defaultColWidth="9" defaultRowHeight="14.25"/>
  <cols>
    <col min="1" max="16384" width="9" style="1"/>
  </cols>
  <sheetData>
    <row r="1" spans="1:1" ht="15">
      <c r="A1" s="16" t="s">
        <v>124</v>
      </c>
    </row>
    <row r="2" spans="1:1">
      <c r="A2" s="14" t="s">
        <v>21</v>
      </c>
    </row>
    <row r="21" spans="1:1">
      <c r="A21" s="17" t="s">
        <v>86</v>
      </c>
    </row>
  </sheetData>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C33" sqref="C33"/>
    </sheetView>
  </sheetViews>
  <sheetFormatPr defaultColWidth="9.125" defaultRowHeight="14.25"/>
  <cols>
    <col min="1" max="1" width="14.875" style="1" customWidth="1"/>
    <col min="2" max="2" width="39.375" style="1" customWidth="1"/>
    <col min="3" max="3" width="34.125" style="1" customWidth="1"/>
    <col min="4" max="4" width="27.625" style="1" customWidth="1"/>
    <col min="5" max="5" width="13.75" style="1" bestFit="1" customWidth="1"/>
    <col min="6" max="6" width="27.625" style="1" customWidth="1"/>
    <col min="7" max="16384" width="9.125" style="1"/>
  </cols>
  <sheetData>
    <row r="1" spans="1:11" ht="30">
      <c r="A1" s="121" t="s">
        <v>125</v>
      </c>
      <c r="B1" s="122" t="s">
        <v>126</v>
      </c>
      <c r="C1" s="122" t="s">
        <v>127</v>
      </c>
      <c r="D1" s="122" t="s">
        <v>128</v>
      </c>
      <c r="E1" s="122" t="s">
        <v>129</v>
      </c>
      <c r="F1" s="123" t="s">
        <v>130</v>
      </c>
    </row>
    <row r="2" spans="1:11">
      <c r="A2" s="119">
        <v>2002</v>
      </c>
      <c r="B2" s="31">
        <v>-20524.013999999996</v>
      </c>
      <c r="C2" s="31">
        <v>101799.59</v>
      </c>
      <c r="D2" s="31">
        <v>81275.576000000001</v>
      </c>
      <c r="E2" s="32">
        <v>121144.26471635756</v>
      </c>
      <c r="F2" s="127">
        <v>-0.16941795839905519</v>
      </c>
    </row>
    <row r="3" spans="1:11">
      <c r="A3" s="119">
        <v>2003</v>
      </c>
      <c r="B3" s="31">
        <v>-24671.262000000002</v>
      </c>
      <c r="C3" s="31">
        <v>117871.647</v>
      </c>
      <c r="D3" s="31">
        <v>93200.384999999995</v>
      </c>
      <c r="E3" s="32">
        <v>127322.59016664009</v>
      </c>
      <c r="F3" s="127">
        <v>-0.19376971492419531</v>
      </c>
      <c r="K3" s="3"/>
    </row>
    <row r="4" spans="1:11">
      <c r="A4" s="119">
        <v>2004</v>
      </c>
      <c r="B4" s="31">
        <v>-20020.738000000012</v>
      </c>
      <c r="C4" s="31">
        <v>130599.78200000001</v>
      </c>
      <c r="D4" s="31">
        <v>110579.04399999999</v>
      </c>
      <c r="E4" s="32">
        <v>135685.44399347922</v>
      </c>
      <c r="F4" s="127">
        <v>-0.14755258494022522</v>
      </c>
      <c r="K4" s="3"/>
    </row>
    <row r="5" spans="1:11">
      <c r="A5" s="119">
        <v>2005</v>
      </c>
      <c r="B5" s="31">
        <v>-19141.928</v>
      </c>
      <c r="C5" s="31">
        <v>146364.16800000001</v>
      </c>
      <c r="D5" s="31">
        <v>127222.24</v>
      </c>
      <c r="E5" s="32">
        <v>142715.7191190474</v>
      </c>
      <c r="F5" s="127">
        <v>-0.13412627647577219</v>
      </c>
      <c r="K5" s="3"/>
    </row>
    <row r="6" spans="1:11">
      <c r="A6" s="119">
        <v>2006</v>
      </c>
      <c r="B6" s="31">
        <v>4941.539999999979</v>
      </c>
      <c r="C6" s="31">
        <v>165205.87100000001</v>
      </c>
      <c r="D6" s="31">
        <v>170147.41099999999</v>
      </c>
      <c r="E6" s="32">
        <v>154256.53515721177</v>
      </c>
      <c r="F6" s="127">
        <v>3.2034558503234688E-2</v>
      </c>
      <c r="K6" s="3"/>
    </row>
    <row r="7" spans="1:11">
      <c r="A7" s="119">
        <v>2007</v>
      </c>
      <c r="B7" s="31">
        <v>4107.2280000000028</v>
      </c>
      <c r="C7" s="31">
        <v>193654.39300000001</v>
      </c>
      <c r="D7" s="31">
        <v>197761.62100000001</v>
      </c>
      <c r="E7" s="32">
        <v>179078.83476164215</v>
      </c>
      <c r="F7" s="127">
        <v>2.2935306707053422E-2</v>
      </c>
      <c r="K7" s="3"/>
    </row>
    <row r="8" spans="1:11">
      <c r="A8" s="119">
        <v>2008</v>
      </c>
      <c r="B8" s="31">
        <v>19653.42200000002</v>
      </c>
      <c r="C8" s="31">
        <v>175077.07199999999</v>
      </c>
      <c r="D8" s="31">
        <v>194730.49400000001</v>
      </c>
      <c r="E8" s="32">
        <v>216815.45776475506</v>
      </c>
      <c r="F8" s="127">
        <v>9.0645852480333758E-2</v>
      </c>
      <c r="K8" s="3"/>
    </row>
    <row r="9" spans="1:11">
      <c r="A9" s="119">
        <v>2009</v>
      </c>
      <c r="B9" s="31">
        <v>14699.296999999991</v>
      </c>
      <c r="C9" s="31">
        <v>212428.6</v>
      </c>
      <c r="D9" s="31">
        <v>227127.897</v>
      </c>
      <c r="E9" s="32">
        <v>208457.85206829387</v>
      </c>
      <c r="F9" s="127">
        <v>7.0514479805655311E-2</v>
      </c>
      <c r="K9" s="3"/>
    </row>
    <row r="10" spans="1:11">
      <c r="A10" s="119">
        <v>2010</v>
      </c>
      <c r="B10" s="31">
        <v>27225</v>
      </c>
      <c r="C10" s="31">
        <v>232266</v>
      </c>
      <c r="D10" s="31">
        <v>259491</v>
      </c>
      <c r="E10" s="32">
        <v>235099.14813297789</v>
      </c>
      <c r="F10" s="127">
        <v>0.11580220607435322</v>
      </c>
      <c r="K10" s="3"/>
    </row>
    <row r="11" spans="1:11">
      <c r="A11" s="119">
        <v>2011</v>
      </c>
      <c r="B11" s="31">
        <v>46145</v>
      </c>
      <c r="C11" s="32">
        <v>220484</v>
      </c>
      <c r="D11" s="31">
        <v>266629</v>
      </c>
      <c r="E11" s="32">
        <v>261172.7920595624</v>
      </c>
      <c r="F11" s="127">
        <v>0.1766837948015515</v>
      </c>
      <c r="K11" s="3"/>
    </row>
    <row r="12" spans="1:11">
      <c r="A12" s="119">
        <v>2012</v>
      </c>
      <c r="B12" s="31">
        <v>55368.915000000008</v>
      </c>
      <c r="C12" s="32">
        <v>222416.09</v>
      </c>
      <c r="D12" s="31">
        <v>277785.005</v>
      </c>
      <c r="E12" s="32">
        <v>258278</v>
      </c>
      <c r="F12" s="127">
        <v>0.21437720208457556</v>
      </c>
      <c r="K12" s="3"/>
    </row>
    <row r="13" spans="1:11">
      <c r="A13" s="119">
        <v>2013</v>
      </c>
      <c r="B13" s="31">
        <v>65347.238000000012</v>
      </c>
      <c r="C13" s="32">
        <v>248496.783</v>
      </c>
      <c r="D13" s="31">
        <v>313844.02100000001</v>
      </c>
      <c r="E13" s="32">
        <v>294277.08875516319</v>
      </c>
      <c r="F13" s="127">
        <v>0.2220602299568368</v>
      </c>
      <c r="K13" s="3"/>
    </row>
    <row r="14" spans="1:11">
      <c r="A14" s="119">
        <v>2014</v>
      </c>
      <c r="B14" s="31">
        <v>67665.622999999963</v>
      </c>
      <c r="C14" s="32">
        <v>267053.04700000002</v>
      </c>
      <c r="D14" s="31">
        <v>334718.67</v>
      </c>
      <c r="E14" s="32">
        <v>310992.56632888649</v>
      </c>
      <c r="F14" s="127">
        <v>0.21757955117306885</v>
      </c>
      <c r="K14" s="3"/>
    </row>
    <row r="15" spans="1:11">
      <c r="A15" s="119">
        <v>2015</v>
      </c>
      <c r="B15" s="31">
        <v>68284.454999999958</v>
      </c>
      <c r="C15" s="32">
        <v>279695.13400000002</v>
      </c>
      <c r="D15" s="31">
        <v>347979.58899999998</v>
      </c>
      <c r="E15" s="32">
        <v>300302.52716740768</v>
      </c>
      <c r="F15" s="127">
        <v>0.2273855489798588</v>
      </c>
      <c r="K15" s="3"/>
    </row>
    <row r="16" spans="1:11">
      <c r="A16" s="119">
        <v>2016</v>
      </c>
      <c r="B16" s="31">
        <v>105525.39999999997</v>
      </c>
      <c r="C16" s="32">
        <v>269799.96100000001</v>
      </c>
      <c r="D16" s="31">
        <v>375325.36099999998</v>
      </c>
      <c r="E16" s="32">
        <v>318992.57716272917</v>
      </c>
      <c r="F16" s="127">
        <v>0.33080832456539516</v>
      </c>
      <c r="K16" s="3"/>
    </row>
    <row r="17" spans="1:11">
      <c r="A17" s="119">
        <v>2017</v>
      </c>
      <c r="B17" s="31">
        <v>144442.72700000001</v>
      </c>
      <c r="C17" s="32">
        <v>289037.592</v>
      </c>
      <c r="D17" s="31">
        <v>433480.31900000002</v>
      </c>
      <c r="E17" s="32">
        <v>358340.29865268816</v>
      </c>
      <c r="F17" s="127">
        <v>0.40308814705765844</v>
      </c>
      <c r="K17" s="3"/>
    </row>
    <row r="18" spans="1:11">
      <c r="A18" s="119">
        <v>2018</v>
      </c>
      <c r="B18" s="31">
        <v>136097.05200000003</v>
      </c>
      <c r="C18" s="32">
        <v>302301.21299999999</v>
      </c>
      <c r="D18" s="31">
        <v>438398.26500000001</v>
      </c>
      <c r="E18" s="32">
        <v>376090.15408687422</v>
      </c>
      <c r="F18" s="127">
        <v>0.36187347773151901</v>
      </c>
      <c r="K18" s="3"/>
    </row>
    <row r="19" spans="1:11">
      <c r="A19" s="119">
        <v>2019</v>
      </c>
      <c r="B19" s="31">
        <v>157511.77299999999</v>
      </c>
      <c r="C19" s="32">
        <v>333297.91600000003</v>
      </c>
      <c r="D19" s="31">
        <v>490809.68900000001</v>
      </c>
      <c r="E19" s="32">
        <v>402445.840028523</v>
      </c>
      <c r="F19" s="128">
        <v>0.39138626203425653</v>
      </c>
      <c r="K19" s="3"/>
    </row>
    <row r="20" spans="1:11">
      <c r="A20" s="119">
        <v>2020</v>
      </c>
      <c r="B20" s="31">
        <v>184780.652</v>
      </c>
      <c r="C20" s="32">
        <v>410285.04599999997</v>
      </c>
      <c r="D20" s="31">
        <v>595065.69799999997</v>
      </c>
      <c r="E20" s="32">
        <v>412010.78640261339</v>
      </c>
      <c r="F20" s="128">
        <f>Table16[[#This Row],[Surplus of assets over liabilities – right scale]]/Table16[[#This Row],[GDP]]</f>
        <v>0.44848498655429359</v>
      </c>
      <c r="K20" s="3"/>
    </row>
    <row r="21" spans="1:11">
      <c r="A21" s="119">
        <v>2021</v>
      </c>
      <c r="B21" s="31">
        <v>154461.11200000008</v>
      </c>
      <c r="C21" s="32">
        <v>539937.11199999996</v>
      </c>
      <c r="D21" s="31">
        <v>694398.22400000005</v>
      </c>
      <c r="E21" s="32">
        <v>489600.00242976553</v>
      </c>
      <c r="F21" s="128">
        <f>Table16[[#This Row],[Surplus of assets over liabilities – right scale]]/Table16[[#This Row],[GDP]]</f>
        <v>0.31548429581994936</v>
      </c>
      <c r="K21" s="3"/>
    </row>
    <row r="22" spans="1:11">
      <c r="A22" s="124">
        <v>2022</v>
      </c>
      <c r="B22" s="31">
        <v>157802</v>
      </c>
      <c r="C22" s="129">
        <v>471931.36300000001</v>
      </c>
      <c r="D22" s="31">
        <v>629734</v>
      </c>
      <c r="E22" s="129">
        <v>525106.15105097205</v>
      </c>
      <c r="F22" s="128">
        <f>Table16[[#This Row],[Surplus of assets over liabilities – right scale]]/Table16[[#This Row],[GDP]]</f>
        <v>0.30051447632858175</v>
      </c>
      <c r="K22" s="3"/>
    </row>
    <row r="23" spans="1:11">
      <c r="A23" s="124">
        <v>2023</v>
      </c>
      <c r="B23" s="31">
        <f>Table16[[#This Row],[Total assets of the economy abroad]]-Table16[[#This Row],[Total liabilities of the economy to abroad]]</f>
        <v>205396.11999999994</v>
      </c>
      <c r="C23" s="159">
        <v>496970.88400000002</v>
      </c>
      <c r="D23" s="31">
        <v>702367.00399999996</v>
      </c>
      <c r="E23" s="159">
        <v>512794.41509081773</v>
      </c>
      <c r="F23" s="128">
        <f>Table16[[#This Row],[Surplus of assets over liabilities – right scale]]/Table16[[#This Row],[GDP]]</f>
        <v>0.40054281785347362</v>
      </c>
    </row>
    <row r="24" spans="1:11">
      <c r="B24" s="3"/>
      <c r="C24" s="3"/>
      <c r="D24" s="3"/>
      <c r="E24" s="3"/>
      <c r="F24" s="3"/>
    </row>
    <row r="25" spans="1:11">
      <c r="B25" s="193">
        <f>B23-B22</f>
        <v>47594.119999999937</v>
      </c>
      <c r="C25" s="193">
        <f t="shared" ref="C25:E25" si="0">C23-C22</f>
        <v>25039.521000000008</v>
      </c>
      <c r="D25" s="193">
        <f t="shared" si="0"/>
        <v>72633.003999999957</v>
      </c>
      <c r="E25" s="193">
        <f t="shared" si="0"/>
        <v>-12311.735960154328</v>
      </c>
      <c r="F25" s="193"/>
    </row>
    <row r="26" spans="1:11">
      <c r="B26" s="162">
        <f>B25/B23</f>
        <v>0.23171869069386486</v>
      </c>
      <c r="C26" s="162">
        <f t="shared" ref="C26:E26" si="1">C25/C23</f>
        <v>5.0384281667495048E-2</v>
      </c>
      <c r="D26" s="162">
        <f t="shared" si="1"/>
        <v>0.10341175423440017</v>
      </c>
      <c r="E26" s="162">
        <f t="shared" si="1"/>
        <v>-2.4009106959509058E-2</v>
      </c>
      <c r="F26" s="193"/>
    </row>
  </sheetData>
  <pageMargins left="0.7" right="0.7" top="0.75" bottom="0.75" header="0.3" footer="0.3"/>
  <pageSetup orientation="portrait"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Normal="100" workbookViewId="0">
      <selection activeCell="A2" sqref="A2"/>
    </sheetView>
  </sheetViews>
  <sheetFormatPr defaultColWidth="9" defaultRowHeight="14.25"/>
  <cols>
    <col min="1" max="16384" width="9" style="1"/>
  </cols>
  <sheetData>
    <row r="1" spans="1:1" s="15" customFormat="1" ht="15">
      <c r="A1" s="208" t="s">
        <v>131</v>
      </c>
    </row>
    <row r="2" spans="1:1" ht="15">
      <c r="A2" s="206" t="s">
        <v>52</v>
      </c>
    </row>
    <row r="15" spans="1:1" ht="15">
      <c r="A15" s="206" t="s">
        <v>45</v>
      </c>
    </row>
  </sheetData>
  <pageMargins left="0.7" right="0.7" top="0.75" bottom="0.75" header="0.3" footer="0.3"/>
  <pageSetup paperSize="9" orientation="portrait" horizontalDpi="204" verticalDpi="192"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J34" sqref="J34"/>
    </sheetView>
  </sheetViews>
  <sheetFormatPr defaultColWidth="9.125" defaultRowHeight="14.25"/>
  <cols>
    <col min="1" max="1" width="17" style="1" customWidth="1"/>
    <col min="2" max="2" width="49.75" style="1" customWidth="1"/>
    <col min="3" max="3" width="26.375" style="1" customWidth="1"/>
    <col min="4" max="4" width="24.375" style="1" customWidth="1"/>
    <col min="5" max="16384" width="9.125" style="1"/>
  </cols>
  <sheetData>
    <row r="1" spans="1:7" ht="30">
      <c r="A1" s="121" t="s">
        <v>52</v>
      </c>
      <c r="B1" s="122" t="s">
        <v>132</v>
      </c>
      <c r="C1" s="122" t="s">
        <v>133</v>
      </c>
      <c r="D1" s="123" t="s">
        <v>134</v>
      </c>
    </row>
    <row r="2" spans="1:7">
      <c r="A2" s="119">
        <v>2011</v>
      </c>
      <c r="B2" s="33">
        <v>106.98149400000001</v>
      </c>
      <c r="C2" s="33">
        <v>171.31769200000002</v>
      </c>
      <c r="D2" s="130">
        <v>64.33619800000001</v>
      </c>
    </row>
    <row r="3" spans="1:7">
      <c r="A3" s="119">
        <v>2012</v>
      </c>
      <c r="B3" s="33">
        <v>100.46808999999999</v>
      </c>
      <c r="C3" s="33">
        <v>170.74170799999999</v>
      </c>
      <c r="D3" s="130">
        <v>70.273617999999999</v>
      </c>
      <c r="E3" s="34"/>
    </row>
    <row r="4" spans="1:7">
      <c r="A4" s="119">
        <v>2013</v>
      </c>
      <c r="B4" s="33">
        <v>99.987782999999993</v>
      </c>
      <c r="C4" s="33">
        <v>184.09257599999998</v>
      </c>
      <c r="D4" s="130">
        <v>84.104792999999987</v>
      </c>
      <c r="E4" s="34"/>
    </row>
    <row r="5" spans="1:7">
      <c r="A5" s="119">
        <v>2014</v>
      </c>
      <c r="B5" s="33">
        <v>94.176047000000011</v>
      </c>
      <c r="C5" s="33">
        <v>197.267156</v>
      </c>
      <c r="D5" s="130">
        <v>103.09110899999999</v>
      </c>
      <c r="E5" s="34"/>
    </row>
    <row r="6" spans="1:7">
      <c r="A6" s="119">
        <v>2015</v>
      </c>
      <c r="B6" s="33">
        <v>85.91713399999999</v>
      </c>
      <c r="C6" s="33">
        <v>208.07714100000004</v>
      </c>
      <c r="D6" s="130">
        <v>122.16000700000005</v>
      </c>
      <c r="E6" s="34"/>
    </row>
    <row r="7" spans="1:7">
      <c r="A7" s="119">
        <v>2016</v>
      </c>
      <c r="B7" s="33">
        <v>87.126961000000009</v>
      </c>
      <c r="C7" s="33">
        <v>221.27643</v>
      </c>
      <c r="D7" s="130">
        <v>134.14946900000001</v>
      </c>
      <c r="E7" s="34"/>
    </row>
    <row r="8" spans="1:7">
      <c r="A8" s="119">
        <v>2017</v>
      </c>
      <c r="B8" s="33">
        <v>90.081592000000001</v>
      </c>
      <c r="C8" s="33">
        <v>254.24520699999999</v>
      </c>
      <c r="D8" s="130">
        <v>164.16361499999999</v>
      </c>
      <c r="E8" s="34"/>
    </row>
    <row r="9" spans="1:7">
      <c r="A9" s="119">
        <v>2018</v>
      </c>
      <c r="B9" s="33">
        <v>94.307213000000004</v>
      </c>
      <c r="C9" s="33">
        <v>250.666639</v>
      </c>
      <c r="D9" s="130">
        <v>156.35942599999998</v>
      </c>
      <c r="E9" s="34"/>
    </row>
    <row r="10" spans="1:7">
      <c r="A10" s="119">
        <v>2019</v>
      </c>
      <c r="B10" s="33">
        <v>103.199916</v>
      </c>
      <c r="C10" s="33">
        <v>273.45677599999999</v>
      </c>
      <c r="D10" s="130">
        <v>170.25685999999999</v>
      </c>
      <c r="E10" s="34"/>
    </row>
    <row r="11" spans="1:7">
      <c r="A11" s="119">
        <v>2020</v>
      </c>
      <c r="B11" s="33">
        <v>130.40818200000001</v>
      </c>
      <c r="C11" s="33">
        <v>334.04505600000005</v>
      </c>
      <c r="D11" s="130">
        <v>203.63687400000003</v>
      </c>
      <c r="E11" s="34"/>
    </row>
    <row r="12" spans="1:7">
      <c r="A12" s="119">
        <v>2021</v>
      </c>
      <c r="B12" s="33">
        <v>160.32655</v>
      </c>
      <c r="C12" s="33">
        <v>385.98269700000003</v>
      </c>
      <c r="D12" s="130">
        <v>225.65614700000003</v>
      </c>
      <c r="E12" s="34"/>
    </row>
    <row r="13" spans="1:7">
      <c r="A13" s="112" t="s">
        <v>17</v>
      </c>
      <c r="B13" s="131">
        <v>155.901329</v>
      </c>
      <c r="C13" s="131">
        <v>365.12833100000006</v>
      </c>
      <c r="D13" s="132">
        <v>209.22700200000006</v>
      </c>
      <c r="E13" s="34"/>
      <c r="G13" s="34"/>
    </row>
    <row r="14" spans="1:7">
      <c r="A14" s="112" t="s">
        <v>34</v>
      </c>
      <c r="B14" s="160">
        <v>154.69048599999999</v>
      </c>
      <c r="C14" s="160">
        <v>396.94801499999994</v>
      </c>
      <c r="D14" s="161">
        <v>242.25752899999995</v>
      </c>
    </row>
    <row r="15" spans="1:7">
      <c r="B15" s="34"/>
      <c r="C15" s="34"/>
      <c r="D15" s="34"/>
    </row>
    <row r="16" spans="1:7">
      <c r="A16" s="9" t="s">
        <v>16</v>
      </c>
      <c r="B16" s="194">
        <f>B14-B13</f>
        <v>-1.2108430000000112</v>
      </c>
      <c r="C16" s="194">
        <f t="shared" ref="C16:D16" si="0">C14-C13</f>
        <v>31.819683999999882</v>
      </c>
      <c r="D16" s="194">
        <f t="shared" si="0"/>
        <v>33.030526999999893</v>
      </c>
    </row>
    <row r="17" spans="1:4">
      <c r="A17" s="73"/>
      <c r="B17" s="162">
        <f>B16/B13</f>
        <v>-7.7667266069297667E-3</v>
      </c>
      <c r="C17" s="162">
        <f t="shared" ref="C17:D17" si="1">C16/C13</f>
        <v>8.7146576418360364E-2</v>
      </c>
      <c r="D17" s="162">
        <f t="shared" si="1"/>
        <v>0.15786933179876986</v>
      </c>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J19" sqref="J19"/>
    </sheetView>
  </sheetViews>
  <sheetFormatPr defaultColWidth="9" defaultRowHeight="14.25"/>
  <cols>
    <col min="1" max="16384" width="9" style="1"/>
  </cols>
  <sheetData>
    <row r="1" spans="1:1" s="15" customFormat="1" ht="15">
      <c r="A1" s="208" t="s">
        <v>135</v>
      </c>
    </row>
    <row r="2" spans="1:1" ht="15">
      <c r="A2" s="206" t="s">
        <v>52</v>
      </c>
    </row>
    <row r="15" spans="1:1" ht="15">
      <c r="A15" s="206" t="s">
        <v>45</v>
      </c>
    </row>
    <row r="16" spans="1:1">
      <c r="A16" s="73"/>
    </row>
  </sheetData>
  <pageMargins left="0.7" right="0.7" top="0.75" bottom="0.75" header="0.3" footer="0.3"/>
  <pageSetup paperSize="9" orientation="portrait" horizontalDpi="204" verticalDpi="192"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O11" sqref="O10:O11"/>
    </sheetView>
  </sheetViews>
  <sheetFormatPr defaultRowHeight="14.25"/>
  <cols>
    <col min="2" max="11" width="12" bestFit="1" customWidth="1"/>
  </cols>
  <sheetData>
    <row r="1" spans="1:13" ht="15">
      <c r="A1" s="121" t="s">
        <v>10</v>
      </c>
      <c r="B1" s="122" t="s">
        <v>2</v>
      </c>
      <c r="C1" s="122" t="s">
        <v>3</v>
      </c>
      <c r="D1" s="122" t="s">
        <v>4</v>
      </c>
      <c r="E1" s="122" t="s">
        <v>8</v>
      </c>
      <c r="F1" s="122" t="s">
        <v>5</v>
      </c>
      <c r="G1" s="122" t="s">
        <v>9</v>
      </c>
      <c r="H1" s="122" t="s">
        <v>18</v>
      </c>
      <c r="I1" s="122" t="s">
        <v>19</v>
      </c>
      <c r="J1" s="122" t="s">
        <v>17</v>
      </c>
      <c r="K1" s="175" t="s">
        <v>34</v>
      </c>
    </row>
    <row r="2" spans="1:13" ht="42.75">
      <c r="A2" s="119" t="s">
        <v>95</v>
      </c>
      <c r="B2" s="70">
        <v>-473148</v>
      </c>
      <c r="C2" s="70">
        <v>774469</v>
      </c>
      <c r="D2" s="70">
        <v>27403</v>
      </c>
      <c r="E2" s="70">
        <v>-1144306</v>
      </c>
      <c r="F2" s="133">
        <v>453199</v>
      </c>
      <c r="G2" s="133">
        <v>-672223</v>
      </c>
      <c r="H2" s="133">
        <v>-26410</v>
      </c>
      <c r="I2" s="133">
        <v>-120819</v>
      </c>
      <c r="J2" s="133">
        <v>868365</v>
      </c>
      <c r="K2" s="133">
        <v>-31409</v>
      </c>
    </row>
    <row r="3" spans="1:13" ht="28.5">
      <c r="A3" s="119" t="s">
        <v>137</v>
      </c>
      <c r="B3" s="70">
        <v>1099000</v>
      </c>
      <c r="C3" s="70">
        <v>-67000</v>
      </c>
      <c r="D3" s="70">
        <v>292000</v>
      </c>
      <c r="E3" s="70">
        <v>-288000</v>
      </c>
      <c r="F3" s="133">
        <v>64000</v>
      </c>
      <c r="G3" s="133">
        <v>58000</v>
      </c>
      <c r="H3" s="133">
        <v>45000.000000000226</v>
      </c>
      <c r="I3" s="133">
        <v>3936000</v>
      </c>
      <c r="J3" s="133">
        <v>441000</v>
      </c>
      <c r="K3" s="133">
        <f>K7-K6-K5-K4-K2</f>
        <v>-2469000</v>
      </c>
    </row>
    <row r="4" spans="1:13">
      <c r="A4" s="119" t="s">
        <v>98</v>
      </c>
      <c r="B4" s="70">
        <v>3231321</v>
      </c>
      <c r="C4" s="70">
        <v>-5222202</v>
      </c>
      <c r="D4" s="70">
        <v>2479304</v>
      </c>
      <c r="E4" s="70">
        <v>1989103</v>
      </c>
      <c r="F4" s="133">
        <v>-2077817</v>
      </c>
      <c r="G4" s="133">
        <v>2154148</v>
      </c>
      <c r="H4" s="133">
        <v>-1650211</v>
      </c>
      <c r="I4" s="133">
        <v>1875983</v>
      </c>
      <c r="J4" s="133">
        <v>2177514</v>
      </c>
      <c r="K4" s="133">
        <v>3557995</v>
      </c>
    </row>
    <row r="5" spans="1:13" ht="28.5">
      <c r="A5" s="119" t="s">
        <v>94</v>
      </c>
      <c r="B5" s="70">
        <v>-699055</v>
      </c>
      <c r="C5" s="70">
        <v>1880245</v>
      </c>
      <c r="D5" s="70">
        <v>-408376</v>
      </c>
      <c r="E5" s="70">
        <v>-704457</v>
      </c>
      <c r="F5" s="133">
        <v>-2985384</v>
      </c>
      <c r="G5" s="133">
        <v>-3092326</v>
      </c>
      <c r="H5" s="133">
        <v>-3083821</v>
      </c>
      <c r="I5" s="133">
        <v>42230</v>
      </c>
      <c r="J5" s="133">
        <v>1311017</v>
      </c>
      <c r="K5" s="133">
        <v>1816524</v>
      </c>
      <c r="M5">
        <f>Table1822[[#This Row],[2023]]/K7</f>
        <v>0.36300640873202228</v>
      </c>
    </row>
    <row r="6" spans="1:13" ht="28.5">
      <c r="A6" s="119" t="s">
        <v>96</v>
      </c>
      <c r="B6" s="70">
        <v>-1367000</v>
      </c>
      <c r="C6" s="70">
        <v>-1037000</v>
      </c>
      <c r="D6" s="70">
        <v>-1324000</v>
      </c>
      <c r="E6" s="70">
        <v>-1120000</v>
      </c>
      <c r="F6" s="133">
        <v>-1213000</v>
      </c>
      <c r="G6" s="133">
        <v>-1496000</v>
      </c>
      <c r="H6" s="133">
        <v>-1521000</v>
      </c>
      <c r="I6" s="133">
        <v>-1298000</v>
      </c>
      <c r="J6" s="133">
        <v>-2143000</v>
      </c>
      <c r="K6" s="133">
        <v>2130000</v>
      </c>
      <c r="M6">
        <f>Table1822[[#This Row],[2023]]/K7</f>
        <v>0.42565011560497273</v>
      </c>
    </row>
    <row r="7" spans="1:13">
      <c r="A7" s="119" t="s">
        <v>136</v>
      </c>
      <c r="B7" s="70">
        <v>1791118</v>
      </c>
      <c r="C7" s="70">
        <v>-3671488</v>
      </c>
      <c r="D7" s="70">
        <v>1066331</v>
      </c>
      <c r="E7" s="70">
        <v>-1267660</v>
      </c>
      <c r="F7" s="133">
        <v>-5759002</v>
      </c>
      <c r="G7" s="133">
        <v>-3048401</v>
      </c>
      <c r="H7" s="133">
        <v>-6236442</v>
      </c>
      <c r="I7" s="133">
        <v>4435394</v>
      </c>
      <c r="J7" s="133">
        <v>2654896</v>
      </c>
      <c r="K7" s="133">
        <v>5004110</v>
      </c>
    </row>
    <row r="9" spans="1:13">
      <c r="A9" s="9" t="s">
        <v>25</v>
      </c>
      <c r="K9" s="56">
        <f>K4/K7</f>
        <v>0.71101454604315251</v>
      </c>
    </row>
    <row r="10" spans="1:13">
      <c r="A10" s="73" t="s">
        <v>28</v>
      </c>
    </row>
  </sheetData>
  <pageMargins left="0.7" right="0.7" top="0.75" bottom="0.75" header="0.3" footer="0.3"/>
  <tableParts count="1">
    <tablePart r:id="rId1"/>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30" zoomScaleNormal="130" workbookViewId="0">
      <selection activeCell="O28" sqref="O28"/>
    </sheetView>
  </sheetViews>
  <sheetFormatPr defaultRowHeight="14.25"/>
  <sheetData>
    <row r="1" spans="1:1" s="219" customFormat="1" ht="15">
      <c r="A1" s="208" t="s">
        <v>138</v>
      </c>
    </row>
    <row r="2" spans="1:1" ht="15">
      <c r="A2" s="206" t="s">
        <v>52</v>
      </c>
    </row>
    <row r="16" spans="1:1" ht="15">
      <c r="A16" s="206" t="s">
        <v>45</v>
      </c>
    </row>
    <row r="19" spans="1:1">
      <c r="A19" s="73"/>
    </row>
  </sheetData>
  <pageMargins left="0.7" right="0.7" top="0.75" bottom="0.75" header="0.3" footer="0.3"/>
  <pageSetup paperSize="9" orientation="portrait" horizontalDpi="204" verticalDpi="1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rightToLeft="1" zoomScale="115" zoomScaleNormal="115" workbookViewId="0">
      <selection activeCell="P30" sqref="P30"/>
    </sheetView>
  </sheetViews>
  <sheetFormatPr defaultRowHeight="14.25"/>
  <cols>
    <col min="1" max="1" width="11.25" customWidth="1"/>
  </cols>
  <sheetData>
    <row r="1" spans="1:16" s="199" customFormat="1" ht="16.5">
      <c r="P1" s="200" t="s">
        <v>51</v>
      </c>
    </row>
    <row r="2" spans="1:16" ht="15">
      <c r="P2" s="196" t="s">
        <v>52</v>
      </c>
    </row>
    <row r="13" spans="1:16">
      <c r="A13" s="9"/>
    </row>
    <row r="14" spans="1:16" ht="15">
      <c r="A14" s="73"/>
      <c r="P14" s="196" t="s">
        <v>45</v>
      </c>
    </row>
  </sheetData>
  <pageMargins left="0.7" right="0.7" top="0.75" bottom="0.75" header="0.3" footer="0.3"/>
  <pageSetup paperSize="9" orientation="portrait" horizontalDpi="204" verticalDpi="192"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7"/>
  <sheetViews>
    <sheetView workbookViewId="0">
      <selection activeCell="C19" sqref="C19"/>
    </sheetView>
  </sheetViews>
  <sheetFormatPr defaultRowHeight="14.25"/>
  <cols>
    <col min="1" max="1" width="12" customWidth="1"/>
    <col min="2" max="5" width="13.25" customWidth="1"/>
    <col min="6" max="6" width="16.125" customWidth="1"/>
    <col min="7" max="7" width="13.25" bestFit="1" customWidth="1"/>
    <col min="8" max="8" width="12" bestFit="1" customWidth="1"/>
    <col min="9" max="9" width="11.125" customWidth="1"/>
    <col min="10" max="10" width="12" bestFit="1" customWidth="1"/>
    <col min="11" max="11" width="11.125" bestFit="1" customWidth="1"/>
    <col min="12" max="12" width="12" bestFit="1" customWidth="1"/>
    <col min="13" max="13" width="11.125" bestFit="1" customWidth="1"/>
    <col min="14" max="14" width="7.125" customWidth="1"/>
    <col min="15" max="15" width="11.125" customWidth="1"/>
    <col min="16" max="16" width="7.125" customWidth="1"/>
    <col min="17" max="17" width="11.125" bestFit="1" customWidth="1"/>
    <col min="18" max="18" width="7.125" customWidth="1"/>
    <col min="19" max="19" width="11.125" bestFit="1" customWidth="1"/>
    <col min="20" max="20" width="9.25" customWidth="1"/>
    <col min="21" max="21" width="7.125" customWidth="1"/>
    <col min="22" max="22" width="11.125" customWidth="1"/>
    <col min="23" max="23" width="11.125" bestFit="1" customWidth="1"/>
    <col min="24" max="24" width="7.125" customWidth="1"/>
    <col min="25" max="25" width="11.125" bestFit="1" customWidth="1"/>
    <col min="26" max="26" width="11.125" customWidth="1"/>
    <col min="27" max="27" width="7.125" customWidth="1"/>
    <col min="28" max="29" width="11.125" bestFit="1" customWidth="1"/>
    <col min="30" max="30" width="7.125" customWidth="1"/>
    <col min="31" max="32" width="11.125" bestFit="1" customWidth="1"/>
    <col min="33" max="33" width="9.25" customWidth="1"/>
    <col min="34" max="34" width="7.125" customWidth="1"/>
    <col min="35" max="37" width="11.125" bestFit="1" customWidth="1"/>
    <col min="38" max="38" width="7.125" customWidth="1"/>
    <col min="39" max="41" width="11.125" bestFit="1" customWidth="1"/>
    <col min="42" max="42" width="7.125" customWidth="1"/>
    <col min="43" max="45" width="11.125" bestFit="1" customWidth="1"/>
    <col min="46" max="46" width="9.25" bestFit="1" customWidth="1"/>
    <col min="245" max="245" width="9.625" bestFit="1" customWidth="1"/>
    <col min="246" max="246" width="14.375" bestFit="1" customWidth="1"/>
    <col min="247" max="247" width="10.25" bestFit="1" customWidth="1"/>
    <col min="248" max="248" width="11" bestFit="1" customWidth="1"/>
    <col min="249" max="249" width="14.375" bestFit="1" customWidth="1"/>
    <col min="250" max="250" width="10.25" bestFit="1" customWidth="1"/>
    <col min="251" max="251" width="11" bestFit="1" customWidth="1"/>
    <col min="252" max="252" width="17.125" customWidth="1"/>
    <col min="255" max="262" width="16.125" customWidth="1"/>
    <col min="263" max="263" width="9.25" customWidth="1"/>
    <col min="264" max="264" width="7.125" customWidth="1"/>
    <col min="265" max="265" width="11.125" customWidth="1"/>
    <col min="266" max="266" width="7.125" customWidth="1"/>
    <col min="267" max="267" width="11.125" bestFit="1" customWidth="1"/>
    <col min="268" max="268" width="7.125" customWidth="1"/>
    <col min="269" max="269" width="11.125" bestFit="1" customWidth="1"/>
    <col min="270" max="270" width="7.125" customWidth="1"/>
    <col min="271" max="271" width="11.125" customWidth="1"/>
    <col min="272" max="272" width="7.125" customWidth="1"/>
    <col min="273" max="273" width="11.125" bestFit="1" customWidth="1"/>
    <col min="274" max="274" width="7.125" customWidth="1"/>
    <col min="275" max="275" width="11.125" bestFit="1" customWidth="1"/>
    <col min="276" max="276" width="9.25" customWidth="1"/>
    <col min="277" max="277" width="7.125" customWidth="1"/>
    <col min="278" max="278" width="11.125" customWidth="1"/>
    <col min="279" max="279" width="11.125" bestFit="1" customWidth="1"/>
    <col min="280" max="280" width="7.125" customWidth="1"/>
    <col min="281" max="281" width="11.125" bestFit="1" customWidth="1"/>
    <col min="282" max="282" width="11.125" customWidth="1"/>
    <col min="283" max="283" width="7.125" customWidth="1"/>
    <col min="284" max="285" width="11.125" bestFit="1" customWidth="1"/>
    <col min="286" max="286" width="7.125" customWidth="1"/>
    <col min="287" max="288" width="11.125" bestFit="1" customWidth="1"/>
    <col min="289" max="289" width="9.25" customWidth="1"/>
    <col min="290" max="290" width="7.125" customWidth="1"/>
    <col min="291" max="293" width="11.125" bestFit="1" customWidth="1"/>
    <col min="294" max="294" width="7.125" customWidth="1"/>
    <col min="295" max="297" width="11.125" bestFit="1" customWidth="1"/>
    <col min="298" max="298" width="7.125" customWidth="1"/>
    <col min="299" max="301" width="11.125" bestFit="1" customWidth="1"/>
    <col min="302" max="302" width="9.25" bestFit="1" customWidth="1"/>
    <col min="501" max="501" width="9.625" bestFit="1" customWidth="1"/>
    <col min="502" max="502" width="14.375" bestFit="1" customWidth="1"/>
    <col min="503" max="503" width="10.25" bestFit="1" customWidth="1"/>
    <col min="504" max="504" width="11" bestFit="1" customWidth="1"/>
    <col min="505" max="505" width="14.375" bestFit="1" customWidth="1"/>
    <col min="506" max="506" width="10.25" bestFit="1" customWidth="1"/>
    <col min="507" max="507" width="11" bestFit="1" customWidth="1"/>
    <col min="508" max="508" width="17.125" customWidth="1"/>
    <col min="511" max="518" width="16.125" customWidth="1"/>
    <col min="519" max="519" width="9.25" customWidth="1"/>
    <col min="520" max="520" width="7.125" customWidth="1"/>
    <col min="521" max="521" width="11.125" customWidth="1"/>
    <col min="522" max="522" width="7.125" customWidth="1"/>
    <col min="523" max="523" width="11.125" bestFit="1" customWidth="1"/>
    <col min="524" max="524" width="7.125" customWidth="1"/>
    <col min="525" max="525" width="11.125" bestFit="1" customWidth="1"/>
    <col min="526" max="526" width="7.125" customWidth="1"/>
    <col min="527" max="527" width="11.125" customWidth="1"/>
    <col min="528" max="528" width="7.125" customWidth="1"/>
    <col min="529" max="529" width="11.125" bestFit="1" customWidth="1"/>
    <col min="530" max="530" width="7.125" customWidth="1"/>
    <col min="531" max="531" width="11.125" bestFit="1" customWidth="1"/>
    <col min="532" max="532" width="9.25" customWidth="1"/>
    <col min="533" max="533" width="7.125" customWidth="1"/>
    <col min="534" max="534" width="11.125" customWidth="1"/>
    <col min="535" max="535" width="11.125" bestFit="1" customWidth="1"/>
    <col min="536" max="536" width="7.125" customWidth="1"/>
    <col min="537" max="537" width="11.125" bestFit="1" customWidth="1"/>
    <col min="538" max="538" width="11.125" customWidth="1"/>
    <col min="539" max="539" width="7.125" customWidth="1"/>
    <col min="540" max="541" width="11.125" bestFit="1" customWidth="1"/>
    <col min="542" max="542" width="7.125" customWidth="1"/>
    <col min="543" max="544" width="11.125" bestFit="1" customWidth="1"/>
    <col min="545" max="545" width="9.25" customWidth="1"/>
    <col min="546" max="546" width="7.125" customWidth="1"/>
    <col min="547" max="549" width="11.125" bestFit="1" customWidth="1"/>
    <col min="550" max="550" width="7.125" customWidth="1"/>
    <col min="551" max="553" width="11.125" bestFit="1" customWidth="1"/>
    <col min="554" max="554" width="7.125" customWidth="1"/>
    <col min="555" max="557" width="11.125" bestFit="1" customWidth="1"/>
    <col min="558" max="558" width="9.25" bestFit="1" customWidth="1"/>
    <col min="757" max="757" width="9.625" bestFit="1" customWidth="1"/>
    <col min="758" max="758" width="14.375" bestFit="1" customWidth="1"/>
    <col min="759" max="759" width="10.25" bestFit="1" customWidth="1"/>
    <col min="760" max="760" width="11" bestFit="1" customWidth="1"/>
    <col min="761" max="761" width="14.375" bestFit="1" customWidth="1"/>
    <col min="762" max="762" width="10.25" bestFit="1" customWidth="1"/>
    <col min="763" max="763" width="11" bestFit="1" customWidth="1"/>
    <col min="764" max="764" width="17.125" customWidth="1"/>
    <col min="767" max="774" width="16.125" customWidth="1"/>
    <col min="775" max="775" width="9.25" customWidth="1"/>
    <col min="776" max="776" width="7.125" customWidth="1"/>
    <col min="777" max="777" width="11.125" customWidth="1"/>
    <col min="778" max="778" width="7.125" customWidth="1"/>
    <col min="779" max="779" width="11.125" bestFit="1" customWidth="1"/>
    <col min="780" max="780" width="7.125" customWidth="1"/>
    <col min="781" max="781" width="11.125" bestFit="1" customWidth="1"/>
    <col min="782" max="782" width="7.125" customWidth="1"/>
    <col min="783" max="783" width="11.125" customWidth="1"/>
    <col min="784" max="784" width="7.125" customWidth="1"/>
    <col min="785" max="785" width="11.125" bestFit="1" customWidth="1"/>
    <col min="786" max="786" width="7.125" customWidth="1"/>
    <col min="787" max="787" width="11.125" bestFit="1" customWidth="1"/>
    <col min="788" max="788" width="9.25" customWidth="1"/>
    <col min="789" max="789" width="7.125" customWidth="1"/>
    <col min="790" max="790" width="11.125" customWidth="1"/>
    <col min="791" max="791" width="11.125" bestFit="1" customWidth="1"/>
    <col min="792" max="792" width="7.125" customWidth="1"/>
    <col min="793" max="793" width="11.125" bestFit="1" customWidth="1"/>
    <col min="794" max="794" width="11.125" customWidth="1"/>
    <col min="795" max="795" width="7.125" customWidth="1"/>
    <col min="796" max="797" width="11.125" bestFit="1" customWidth="1"/>
    <col min="798" max="798" width="7.125" customWidth="1"/>
    <col min="799" max="800" width="11.125" bestFit="1" customWidth="1"/>
    <col min="801" max="801" width="9.25" customWidth="1"/>
    <col min="802" max="802" width="7.125" customWidth="1"/>
    <col min="803" max="805" width="11.125" bestFit="1" customWidth="1"/>
    <col min="806" max="806" width="7.125" customWidth="1"/>
    <col min="807" max="809" width="11.125" bestFit="1" customWidth="1"/>
    <col min="810" max="810" width="7.125" customWidth="1"/>
    <col min="811" max="813" width="11.125" bestFit="1" customWidth="1"/>
    <col min="814" max="814" width="9.25" bestFit="1" customWidth="1"/>
    <col min="1013" max="1013" width="9.625" bestFit="1" customWidth="1"/>
    <col min="1014" max="1014" width="14.375" bestFit="1" customWidth="1"/>
    <col min="1015" max="1015" width="10.25" bestFit="1" customWidth="1"/>
    <col min="1016" max="1016" width="11" bestFit="1" customWidth="1"/>
    <col min="1017" max="1017" width="14.375" bestFit="1" customWidth="1"/>
    <col min="1018" max="1018" width="10.25" bestFit="1" customWidth="1"/>
    <col min="1019" max="1019" width="11" bestFit="1" customWidth="1"/>
    <col min="1020" max="1020" width="17.125" customWidth="1"/>
    <col min="1023" max="1030" width="16.125" customWidth="1"/>
    <col min="1031" max="1031" width="9.25" customWidth="1"/>
    <col min="1032" max="1032" width="7.125" customWidth="1"/>
    <col min="1033" max="1033" width="11.125" customWidth="1"/>
    <col min="1034" max="1034" width="7.125" customWidth="1"/>
    <col min="1035" max="1035" width="11.125" bestFit="1" customWidth="1"/>
    <col min="1036" max="1036" width="7.125" customWidth="1"/>
    <col min="1037" max="1037" width="11.125" bestFit="1" customWidth="1"/>
    <col min="1038" max="1038" width="7.125" customWidth="1"/>
    <col min="1039" max="1039" width="11.125" customWidth="1"/>
    <col min="1040" max="1040" width="7.125" customWidth="1"/>
    <col min="1041" max="1041" width="11.125" bestFit="1" customWidth="1"/>
    <col min="1042" max="1042" width="7.125" customWidth="1"/>
    <col min="1043" max="1043" width="11.125" bestFit="1" customWidth="1"/>
    <col min="1044" max="1044" width="9.25" customWidth="1"/>
    <col min="1045" max="1045" width="7.125" customWidth="1"/>
    <col min="1046" max="1046" width="11.125" customWidth="1"/>
    <col min="1047" max="1047" width="11.125" bestFit="1" customWidth="1"/>
    <col min="1048" max="1048" width="7.125" customWidth="1"/>
    <col min="1049" max="1049" width="11.125" bestFit="1" customWidth="1"/>
    <col min="1050" max="1050" width="11.125" customWidth="1"/>
    <col min="1051" max="1051" width="7.125" customWidth="1"/>
    <col min="1052" max="1053" width="11.125" bestFit="1" customWidth="1"/>
    <col min="1054" max="1054" width="7.125" customWidth="1"/>
    <col min="1055" max="1056" width="11.125" bestFit="1" customWidth="1"/>
    <col min="1057" max="1057" width="9.25" customWidth="1"/>
    <col min="1058" max="1058" width="7.125" customWidth="1"/>
    <col min="1059" max="1061" width="11.125" bestFit="1" customWidth="1"/>
    <col min="1062" max="1062" width="7.125" customWidth="1"/>
    <col min="1063" max="1065" width="11.125" bestFit="1" customWidth="1"/>
    <col min="1066" max="1066" width="7.125" customWidth="1"/>
    <col min="1067" max="1069" width="11.125" bestFit="1" customWidth="1"/>
    <col min="1070" max="1070" width="9.25" bestFit="1" customWidth="1"/>
    <col min="1269" max="1269" width="9.625" bestFit="1" customWidth="1"/>
    <col min="1270" max="1270" width="14.375" bestFit="1" customWidth="1"/>
    <col min="1271" max="1271" width="10.25" bestFit="1" customWidth="1"/>
    <col min="1272" max="1272" width="11" bestFit="1" customWidth="1"/>
    <col min="1273" max="1273" width="14.375" bestFit="1" customWidth="1"/>
    <col min="1274" max="1274" width="10.25" bestFit="1" customWidth="1"/>
    <col min="1275" max="1275" width="11" bestFit="1" customWidth="1"/>
    <col min="1276" max="1276" width="17.125" customWidth="1"/>
    <col min="1279" max="1286" width="16.125" customWidth="1"/>
    <col min="1287" max="1287" width="9.25" customWidth="1"/>
    <col min="1288" max="1288" width="7.125" customWidth="1"/>
    <col min="1289" max="1289" width="11.125" customWidth="1"/>
    <col min="1290" max="1290" width="7.125" customWidth="1"/>
    <col min="1291" max="1291" width="11.125" bestFit="1" customWidth="1"/>
    <col min="1292" max="1292" width="7.125" customWidth="1"/>
    <col min="1293" max="1293" width="11.125" bestFit="1" customWidth="1"/>
    <col min="1294" max="1294" width="7.125" customWidth="1"/>
    <col min="1295" max="1295" width="11.125" customWidth="1"/>
    <col min="1296" max="1296" width="7.125" customWidth="1"/>
    <col min="1297" max="1297" width="11.125" bestFit="1" customWidth="1"/>
    <col min="1298" max="1298" width="7.125" customWidth="1"/>
    <col min="1299" max="1299" width="11.125" bestFit="1" customWidth="1"/>
    <col min="1300" max="1300" width="9.25" customWidth="1"/>
    <col min="1301" max="1301" width="7.125" customWidth="1"/>
    <col min="1302" max="1302" width="11.125" customWidth="1"/>
    <col min="1303" max="1303" width="11.125" bestFit="1" customWidth="1"/>
    <col min="1304" max="1304" width="7.125" customWidth="1"/>
    <col min="1305" max="1305" width="11.125" bestFit="1" customWidth="1"/>
    <col min="1306" max="1306" width="11.125" customWidth="1"/>
    <col min="1307" max="1307" width="7.125" customWidth="1"/>
    <col min="1308" max="1309" width="11.125" bestFit="1" customWidth="1"/>
    <col min="1310" max="1310" width="7.125" customWidth="1"/>
    <col min="1311" max="1312" width="11.125" bestFit="1" customWidth="1"/>
    <col min="1313" max="1313" width="9.25" customWidth="1"/>
    <col min="1314" max="1314" width="7.125" customWidth="1"/>
    <col min="1315" max="1317" width="11.125" bestFit="1" customWidth="1"/>
    <col min="1318" max="1318" width="7.125" customWidth="1"/>
    <col min="1319" max="1321" width="11.125" bestFit="1" customWidth="1"/>
    <col min="1322" max="1322" width="7.125" customWidth="1"/>
    <col min="1323" max="1325" width="11.125" bestFit="1" customWidth="1"/>
    <col min="1326" max="1326" width="9.25" bestFit="1" customWidth="1"/>
    <col min="1525" max="1525" width="9.625" bestFit="1" customWidth="1"/>
    <col min="1526" max="1526" width="14.375" bestFit="1" customWidth="1"/>
    <col min="1527" max="1527" width="10.25" bestFit="1" customWidth="1"/>
    <col min="1528" max="1528" width="11" bestFit="1" customWidth="1"/>
    <col min="1529" max="1529" width="14.375" bestFit="1" customWidth="1"/>
    <col min="1530" max="1530" width="10.25" bestFit="1" customWidth="1"/>
    <col min="1531" max="1531" width="11" bestFit="1" customWidth="1"/>
    <col min="1532" max="1532" width="17.125" customWidth="1"/>
    <col min="1535" max="1542" width="16.125" customWidth="1"/>
    <col min="1543" max="1543" width="9.25" customWidth="1"/>
    <col min="1544" max="1544" width="7.125" customWidth="1"/>
    <col min="1545" max="1545" width="11.125" customWidth="1"/>
    <col min="1546" max="1546" width="7.125" customWidth="1"/>
    <col min="1547" max="1547" width="11.125" bestFit="1" customWidth="1"/>
    <col min="1548" max="1548" width="7.125" customWidth="1"/>
    <col min="1549" max="1549" width="11.125" bestFit="1" customWidth="1"/>
    <col min="1550" max="1550" width="7.125" customWidth="1"/>
    <col min="1551" max="1551" width="11.125" customWidth="1"/>
    <col min="1552" max="1552" width="7.125" customWidth="1"/>
    <col min="1553" max="1553" width="11.125" bestFit="1" customWidth="1"/>
    <col min="1554" max="1554" width="7.125" customWidth="1"/>
    <col min="1555" max="1555" width="11.125" bestFit="1" customWidth="1"/>
    <col min="1556" max="1556" width="9.25" customWidth="1"/>
    <col min="1557" max="1557" width="7.125" customWidth="1"/>
    <col min="1558" max="1558" width="11.125" customWidth="1"/>
    <col min="1559" max="1559" width="11.125" bestFit="1" customWidth="1"/>
    <col min="1560" max="1560" width="7.125" customWidth="1"/>
    <col min="1561" max="1561" width="11.125" bestFit="1" customWidth="1"/>
    <col min="1562" max="1562" width="11.125" customWidth="1"/>
    <col min="1563" max="1563" width="7.125" customWidth="1"/>
    <col min="1564" max="1565" width="11.125" bestFit="1" customWidth="1"/>
    <col min="1566" max="1566" width="7.125" customWidth="1"/>
    <col min="1567" max="1568" width="11.125" bestFit="1" customWidth="1"/>
    <col min="1569" max="1569" width="9.25" customWidth="1"/>
    <col min="1570" max="1570" width="7.125" customWidth="1"/>
    <col min="1571" max="1573" width="11.125" bestFit="1" customWidth="1"/>
    <col min="1574" max="1574" width="7.125" customWidth="1"/>
    <col min="1575" max="1577" width="11.125" bestFit="1" customWidth="1"/>
    <col min="1578" max="1578" width="7.125" customWidth="1"/>
    <col min="1579" max="1581" width="11.125" bestFit="1" customWidth="1"/>
    <col min="1582" max="1582" width="9.25" bestFit="1" customWidth="1"/>
    <col min="1781" max="1781" width="9.625" bestFit="1" customWidth="1"/>
    <col min="1782" max="1782" width="14.375" bestFit="1" customWidth="1"/>
    <col min="1783" max="1783" width="10.25" bestFit="1" customWidth="1"/>
    <col min="1784" max="1784" width="11" bestFit="1" customWidth="1"/>
    <col min="1785" max="1785" width="14.375" bestFit="1" customWidth="1"/>
    <col min="1786" max="1786" width="10.25" bestFit="1" customWidth="1"/>
    <col min="1787" max="1787" width="11" bestFit="1" customWidth="1"/>
    <col min="1788" max="1788" width="17.125" customWidth="1"/>
    <col min="1791" max="1798" width="16.125" customWidth="1"/>
    <col min="1799" max="1799" width="9.25" customWidth="1"/>
    <col min="1800" max="1800" width="7.125" customWidth="1"/>
    <col min="1801" max="1801" width="11.125" customWidth="1"/>
    <col min="1802" max="1802" width="7.125" customWidth="1"/>
    <col min="1803" max="1803" width="11.125" bestFit="1" customWidth="1"/>
    <col min="1804" max="1804" width="7.125" customWidth="1"/>
    <col min="1805" max="1805" width="11.125" bestFit="1" customWidth="1"/>
    <col min="1806" max="1806" width="7.125" customWidth="1"/>
    <col min="1807" max="1807" width="11.125" customWidth="1"/>
    <col min="1808" max="1808" width="7.125" customWidth="1"/>
    <col min="1809" max="1809" width="11.125" bestFit="1" customWidth="1"/>
    <col min="1810" max="1810" width="7.125" customWidth="1"/>
    <col min="1811" max="1811" width="11.125" bestFit="1" customWidth="1"/>
    <col min="1812" max="1812" width="9.25" customWidth="1"/>
    <col min="1813" max="1813" width="7.125" customWidth="1"/>
    <col min="1814" max="1814" width="11.125" customWidth="1"/>
    <col min="1815" max="1815" width="11.125" bestFit="1" customWidth="1"/>
    <col min="1816" max="1816" width="7.125" customWidth="1"/>
    <col min="1817" max="1817" width="11.125" bestFit="1" customWidth="1"/>
    <col min="1818" max="1818" width="11.125" customWidth="1"/>
    <col min="1819" max="1819" width="7.125" customWidth="1"/>
    <col min="1820" max="1821" width="11.125" bestFit="1" customWidth="1"/>
    <col min="1822" max="1822" width="7.125" customWidth="1"/>
    <col min="1823" max="1824" width="11.125" bestFit="1" customWidth="1"/>
    <col min="1825" max="1825" width="9.25" customWidth="1"/>
    <col min="1826" max="1826" width="7.125" customWidth="1"/>
    <col min="1827" max="1829" width="11.125" bestFit="1" customWidth="1"/>
    <col min="1830" max="1830" width="7.125" customWidth="1"/>
    <col min="1831" max="1833" width="11.125" bestFit="1" customWidth="1"/>
    <col min="1834" max="1834" width="7.125" customWidth="1"/>
    <col min="1835" max="1837" width="11.125" bestFit="1" customWidth="1"/>
    <col min="1838" max="1838" width="9.25" bestFit="1" customWidth="1"/>
    <col min="2037" max="2037" width="9.625" bestFit="1" customWidth="1"/>
    <col min="2038" max="2038" width="14.375" bestFit="1" customWidth="1"/>
    <col min="2039" max="2039" width="10.25" bestFit="1" customWidth="1"/>
    <col min="2040" max="2040" width="11" bestFit="1" customWidth="1"/>
    <col min="2041" max="2041" width="14.375" bestFit="1" customWidth="1"/>
    <col min="2042" max="2042" width="10.25" bestFit="1" customWidth="1"/>
    <col min="2043" max="2043" width="11" bestFit="1" customWidth="1"/>
    <col min="2044" max="2044" width="17.125" customWidth="1"/>
    <col min="2047" max="2054" width="16.125" customWidth="1"/>
    <col min="2055" max="2055" width="9.25" customWidth="1"/>
    <col min="2056" max="2056" width="7.125" customWidth="1"/>
    <col min="2057" max="2057" width="11.125" customWidth="1"/>
    <col min="2058" max="2058" width="7.125" customWidth="1"/>
    <col min="2059" max="2059" width="11.125" bestFit="1" customWidth="1"/>
    <col min="2060" max="2060" width="7.125" customWidth="1"/>
    <col min="2061" max="2061" width="11.125" bestFit="1" customWidth="1"/>
    <col min="2062" max="2062" width="7.125" customWidth="1"/>
    <col min="2063" max="2063" width="11.125" customWidth="1"/>
    <col min="2064" max="2064" width="7.125" customWidth="1"/>
    <col min="2065" max="2065" width="11.125" bestFit="1" customWidth="1"/>
    <col min="2066" max="2066" width="7.125" customWidth="1"/>
    <col min="2067" max="2067" width="11.125" bestFit="1" customWidth="1"/>
    <col min="2068" max="2068" width="9.25" customWidth="1"/>
    <col min="2069" max="2069" width="7.125" customWidth="1"/>
    <col min="2070" max="2070" width="11.125" customWidth="1"/>
    <col min="2071" max="2071" width="11.125" bestFit="1" customWidth="1"/>
    <col min="2072" max="2072" width="7.125" customWidth="1"/>
    <col min="2073" max="2073" width="11.125" bestFit="1" customWidth="1"/>
    <col min="2074" max="2074" width="11.125" customWidth="1"/>
    <col min="2075" max="2075" width="7.125" customWidth="1"/>
    <col min="2076" max="2077" width="11.125" bestFit="1" customWidth="1"/>
    <col min="2078" max="2078" width="7.125" customWidth="1"/>
    <col min="2079" max="2080" width="11.125" bestFit="1" customWidth="1"/>
    <col min="2081" max="2081" width="9.25" customWidth="1"/>
    <col min="2082" max="2082" width="7.125" customWidth="1"/>
    <col min="2083" max="2085" width="11.125" bestFit="1" customWidth="1"/>
    <col min="2086" max="2086" width="7.125" customWidth="1"/>
    <col min="2087" max="2089" width="11.125" bestFit="1" customWidth="1"/>
    <col min="2090" max="2090" width="7.125" customWidth="1"/>
    <col min="2091" max="2093" width="11.125" bestFit="1" customWidth="1"/>
    <col min="2094" max="2094" width="9.25" bestFit="1" customWidth="1"/>
    <col min="2293" max="2293" width="9.625" bestFit="1" customWidth="1"/>
    <col min="2294" max="2294" width="14.375" bestFit="1" customWidth="1"/>
    <col min="2295" max="2295" width="10.25" bestFit="1" customWidth="1"/>
    <col min="2296" max="2296" width="11" bestFit="1" customWidth="1"/>
    <col min="2297" max="2297" width="14.375" bestFit="1" customWidth="1"/>
    <col min="2298" max="2298" width="10.25" bestFit="1" customWidth="1"/>
    <col min="2299" max="2299" width="11" bestFit="1" customWidth="1"/>
    <col min="2300" max="2300" width="17.125" customWidth="1"/>
    <col min="2303" max="2310" width="16.125" customWidth="1"/>
    <col min="2311" max="2311" width="9.25" customWidth="1"/>
    <col min="2312" max="2312" width="7.125" customWidth="1"/>
    <col min="2313" max="2313" width="11.125" customWidth="1"/>
    <col min="2314" max="2314" width="7.125" customWidth="1"/>
    <col min="2315" max="2315" width="11.125" bestFit="1" customWidth="1"/>
    <col min="2316" max="2316" width="7.125" customWidth="1"/>
    <col min="2317" max="2317" width="11.125" bestFit="1" customWidth="1"/>
    <col min="2318" max="2318" width="7.125" customWidth="1"/>
    <col min="2319" max="2319" width="11.125" customWidth="1"/>
    <col min="2320" max="2320" width="7.125" customWidth="1"/>
    <col min="2321" max="2321" width="11.125" bestFit="1" customWidth="1"/>
    <col min="2322" max="2322" width="7.125" customWidth="1"/>
    <col min="2323" max="2323" width="11.125" bestFit="1" customWidth="1"/>
    <col min="2324" max="2324" width="9.25" customWidth="1"/>
    <col min="2325" max="2325" width="7.125" customWidth="1"/>
    <col min="2326" max="2326" width="11.125" customWidth="1"/>
    <col min="2327" max="2327" width="11.125" bestFit="1" customWidth="1"/>
    <col min="2328" max="2328" width="7.125" customWidth="1"/>
    <col min="2329" max="2329" width="11.125" bestFit="1" customWidth="1"/>
    <col min="2330" max="2330" width="11.125" customWidth="1"/>
    <col min="2331" max="2331" width="7.125" customWidth="1"/>
    <col min="2332" max="2333" width="11.125" bestFit="1" customWidth="1"/>
    <col min="2334" max="2334" width="7.125" customWidth="1"/>
    <col min="2335" max="2336" width="11.125" bestFit="1" customWidth="1"/>
    <col min="2337" max="2337" width="9.25" customWidth="1"/>
    <col min="2338" max="2338" width="7.125" customWidth="1"/>
    <col min="2339" max="2341" width="11.125" bestFit="1" customWidth="1"/>
    <col min="2342" max="2342" width="7.125" customWidth="1"/>
    <col min="2343" max="2345" width="11.125" bestFit="1" customWidth="1"/>
    <col min="2346" max="2346" width="7.125" customWidth="1"/>
    <col min="2347" max="2349" width="11.125" bestFit="1" customWidth="1"/>
    <col min="2350" max="2350" width="9.25" bestFit="1" customWidth="1"/>
    <col min="2549" max="2549" width="9.625" bestFit="1" customWidth="1"/>
    <col min="2550" max="2550" width="14.375" bestFit="1" customWidth="1"/>
    <col min="2551" max="2551" width="10.25" bestFit="1" customWidth="1"/>
    <col min="2552" max="2552" width="11" bestFit="1" customWidth="1"/>
    <col min="2553" max="2553" width="14.375" bestFit="1" customWidth="1"/>
    <col min="2554" max="2554" width="10.25" bestFit="1" customWidth="1"/>
    <col min="2555" max="2555" width="11" bestFit="1" customWidth="1"/>
    <col min="2556" max="2556" width="17.125" customWidth="1"/>
    <col min="2559" max="2566" width="16.125" customWidth="1"/>
    <col min="2567" max="2567" width="9.25" customWidth="1"/>
    <col min="2568" max="2568" width="7.125" customWidth="1"/>
    <col min="2569" max="2569" width="11.125" customWidth="1"/>
    <col min="2570" max="2570" width="7.125" customWidth="1"/>
    <col min="2571" max="2571" width="11.125" bestFit="1" customWidth="1"/>
    <col min="2572" max="2572" width="7.125" customWidth="1"/>
    <col min="2573" max="2573" width="11.125" bestFit="1" customWidth="1"/>
    <col min="2574" max="2574" width="7.125" customWidth="1"/>
    <col min="2575" max="2575" width="11.125" customWidth="1"/>
    <col min="2576" max="2576" width="7.125" customWidth="1"/>
    <col min="2577" max="2577" width="11.125" bestFit="1" customWidth="1"/>
    <col min="2578" max="2578" width="7.125" customWidth="1"/>
    <col min="2579" max="2579" width="11.125" bestFit="1" customWidth="1"/>
    <col min="2580" max="2580" width="9.25" customWidth="1"/>
    <col min="2581" max="2581" width="7.125" customWidth="1"/>
    <col min="2582" max="2582" width="11.125" customWidth="1"/>
    <col min="2583" max="2583" width="11.125" bestFit="1" customWidth="1"/>
    <col min="2584" max="2584" width="7.125" customWidth="1"/>
    <col min="2585" max="2585" width="11.125" bestFit="1" customWidth="1"/>
    <col min="2586" max="2586" width="11.125" customWidth="1"/>
    <col min="2587" max="2587" width="7.125" customWidth="1"/>
    <col min="2588" max="2589" width="11.125" bestFit="1" customWidth="1"/>
    <col min="2590" max="2590" width="7.125" customWidth="1"/>
    <col min="2591" max="2592" width="11.125" bestFit="1" customWidth="1"/>
    <col min="2593" max="2593" width="9.25" customWidth="1"/>
    <col min="2594" max="2594" width="7.125" customWidth="1"/>
    <col min="2595" max="2597" width="11.125" bestFit="1" customWidth="1"/>
    <col min="2598" max="2598" width="7.125" customWidth="1"/>
    <col min="2599" max="2601" width="11.125" bestFit="1" customWidth="1"/>
    <col min="2602" max="2602" width="7.125" customWidth="1"/>
    <col min="2603" max="2605" width="11.125" bestFit="1" customWidth="1"/>
    <col min="2606" max="2606" width="9.25" bestFit="1" customWidth="1"/>
    <col min="2805" max="2805" width="9.625" bestFit="1" customWidth="1"/>
    <col min="2806" max="2806" width="14.375" bestFit="1" customWidth="1"/>
    <col min="2807" max="2807" width="10.25" bestFit="1" customWidth="1"/>
    <col min="2808" max="2808" width="11" bestFit="1" customWidth="1"/>
    <col min="2809" max="2809" width="14.375" bestFit="1" customWidth="1"/>
    <col min="2810" max="2810" width="10.25" bestFit="1" customWidth="1"/>
    <col min="2811" max="2811" width="11" bestFit="1" customWidth="1"/>
    <col min="2812" max="2812" width="17.125" customWidth="1"/>
    <col min="2815" max="2822" width="16.125" customWidth="1"/>
    <col min="2823" max="2823" width="9.25" customWidth="1"/>
    <col min="2824" max="2824" width="7.125" customWidth="1"/>
    <col min="2825" max="2825" width="11.125" customWidth="1"/>
    <col min="2826" max="2826" width="7.125" customWidth="1"/>
    <col min="2827" max="2827" width="11.125" bestFit="1" customWidth="1"/>
    <col min="2828" max="2828" width="7.125" customWidth="1"/>
    <col min="2829" max="2829" width="11.125" bestFit="1" customWidth="1"/>
    <col min="2830" max="2830" width="7.125" customWidth="1"/>
    <col min="2831" max="2831" width="11.125" customWidth="1"/>
    <col min="2832" max="2832" width="7.125" customWidth="1"/>
    <col min="2833" max="2833" width="11.125" bestFit="1" customWidth="1"/>
    <col min="2834" max="2834" width="7.125" customWidth="1"/>
    <col min="2835" max="2835" width="11.125" bestFit="1" customWidth="1"/>
    <col min="2836" max="2836" width="9.25" customWidth="1"/>
    <col min="2837" max="2837" width="7.125" customWidth="1"/>
    <col min="2838" max="2838" width="11.125" customWidth="1"/>
    <col min="2839" max="2839" width="11.125" bestFit="1" customWidth="1"/>
    <col min="2840" max="2840" width="7.125" customWidth="1"/>
    <col min="2841" max="2841" width="11.125" bestFit="1" customWidth="1"/>
    <col min="2842" max="2842" width="11.125" customWidth="1"/>
    <col min="2843" max="2843" width="7.125" customWidth="1"/>
    <col min="2844" max="2845" width="11.125" bestFit="1" customWidth="1"/>
    <col min="2846" max="2846" width="7.125" customWidth="1"/>
    <col min="2847" max="2848" width="11.125" bestFit="1" customWidth="1"/>
    <col min="2849" max="2849" width="9.25" customWidth="1"/>
    <col min="2850" max="2850" width="7.125" customWidth="1"/>
    <col min="2851" max="2853" width="11.125" bestFit="1" customWidth="1"/>
    <col min="2854" max="2854" width="7.125" customWidth="1"/>
    <col min="2855" max="2857" width="11.125" bestFit="1" customWidth="1"/>
    <col min="2858" max="2858" width="7.125" customWidth="1"/>
    <col min="2859" max="2861" width="11.125" bestFit="1" customWidth="1"/>
    <col min="2862" max="2862" width="9.25" bestFit="1" customWidth="1"/>
    <col min="3061" max="3061" width="9.625" bestFit="1" customWidth="1"/>
    <col min="3062" max="3062" width="14.375" bestFit="1" customWidth="1"/>
    <col min="3063" max="3063" width="10.25" bestFit="1" customWidth="1"/>
    <col min="3064" max="3064" width="11" bestFit="1" customWidth="1"/>
    <col min="3065" max="3065" width="14.375" bestFit="1" customWidth="1"/>
    <col min="3066" max="3066" width="10.25" bestFit="1" customWidth="1"/>
    <col min="3067" max="3067" width="11" bestFit="1" customWidth="1"/>
    <col min="3068" max="3068" width="17.125" customWidth="1"/>
    <col min="3071" max="3078" width="16.125" customWidth="1"/>
    <col min="3079" max="3079" width="9.25" customWidth="1"/>
    <col min="3080" max="3080" width="7.125" customWidth="1"/>
    <col min="3081" max="3081" width="11.125" customWidth="1"/>
    <col min="3082" max="3082" width="7.125" customWidth="1"/>
    <col min="3083" max="3083" width="11.125" bestFit="1" customWidth="1"/>
    <col min="3084" max="3084" width="7.125" customWidth="1"/>
    <col min="3085" max="3085" width="11.125" bestFit="1" customWidth="1"/>
    <col min="3086" max="3086" width="7.125" customWidth="1"/>
    <col min="3087" max="3087" width="11.125" customWidth="1"/>
    <col min="3088" max="3088" width="7.125" customWidth="1"/>
    <col min="3089" max="3089" width="11.125" bestFit="1" customWidth="1"/>
    <col min="3090" max="3090" width="7.125" customWidth="1"/>
    <col min="3091" max="3091" width="11.125" bestFit="1" customWidth="1"/>
    <col min="3092" max="3092" width="9.25" customWidth="1"/>
    <col min="3093" max="3093" width="7.125" customWidth="1"/>
    <col min="3094" max="3094" width="11.125" customWidth="1"/>
    <col min="3095" max="3095" width="11.125" bestFit="1" customWidth="1"/>
    <col min="3096" max="3096" width="7.125" customWidth="1"/>
    <col min="3097" max="3097" width="11.125" bestFit="1" customWidth="1"/>
    <col min="3098" max="3098" width="11.125" customWidth="1"/>
    <col min="3099" max="3099" width="7.125" customWidth="1"/>
    <col min="3100" max="3101" width="11.125" bestFit="1" customWidth="1"/>
    <col min="3102" max="3102" width="7.125" customWidth="1"/>
    <col min="3103" max="3104" width="11.125" bestFit="1" customWidth="1"/>
    <col min="3105" max="3105" width="9.25" customWidth="1"/>
    <col min="3106" max="3106" width="7.125" customWidth="1"/>
    <col min="3107" max="3109" width="11.125" bestFit="1" customWidth="1"/>
    <col min="3110" max="3110" width="7.125" customWidth="1"/>
    <col min="3111" max="3113" width="11.125" bestFit="1" customWidth="1"/>
    <col min="3114" max="3114" width="7.125" customWidth="1"/>
    <col min="3115" max="3117" width="11.125" bestFit="1" customWidth="1"/>
    <col min="3118" max="3118" width="9.25" bestFit="1" customWidth="1"/>
    <col min="3317" max="3317" width="9.625" bestFit="1" customWidth="1"/>
    <col min="3318" max="3318" width="14.375" bestFit="1" customWidth="1"/>
    <col min="3319" max="3319" width="10.25" bestFit="1" customWidth="1"/>
    <col min="3320" max="3320" width="11" bestFit="1" customWidth="1"/>
    <col min="3321" max="3321" width="14.375" bestFit="1" customWidth="1"/>
    <col min="3322" max="3322" width="10.25" bestFit="1" customWidth="1"/>
    <col min="3323" max="3323" width="11" bestFit="1" customWidth="1"/>
    <col min="3324" max="3324" width="17.125" customWidth="1"/>
    <col min="3327" max="3334" width="16.125" customWidth="1"/>
    <col min="3335" max="3335" width="9.25" customWidth="1"/>
    <col min="3336" max="3336" width="7.125" customWidth="1"/>
    <col min="3337" max="3337" width="11.125" customWidth="1"/>
    <col min="3338" max="3338" width="7.125" customWidth="1"/>
    <col min="3339" max="3339" width="11.125" bestFit="1" customWidth="1"/>
    <col min="3340" max="3340" width="7.125" customWidth="1"/>
    <col min="3341" max="3341" width="11.125" bestFit="1" customWidth="1"/>
    <col min="3342" max="3342" width="7.125" customWidth="1"/>
    <col min="3343" max="3343" width="11.125" customWidth="1"/>
    <col min="3344" max="3344" width="7.125" customWidth="1"/>
    <col min="3345" max="3345" width="11.125" bestFit="1" customWidth="1"/>
    <col min="3346" max="3346" width="7.125" customWidth="1"/>
    <col min="3347" max="3347" width="11.125" bestFit="1" customWidth="1"/>
    <col min="3348" max="3348" width="9.25" customWidth="1"/>
    <col min="3349" max="3349" width="7.125" customWidth="1"/>
    <col min="3350" max="3350" width="11.125" customWidth="1"/>
    <col min="3351" max="3351" width="11.125" bestFit="1" customWidth="1"/>
    <col min="3352" max="3352" width="7.125" customWidth="1"/>
    <col min="3353" max="3353" width="11.125" bestFit="1" customWidth="1"/>
    <col min="3354" max="3354" width="11.125" customWidth="1"/>
    <col min="3355" max="3355" width="7.125" customWidth="1"/>
    <col min="3356" max="3357" width="11.125" bestFit="1" customWidth="1"/>
    <col min="3358" max="3358" width="7.125" customWidth="1"/>
    <col min="3359" max="3360" width="11.125" bestFit="1" customWidth="1"/>
    <col min="3361" max="3361" width="9.25" customWidth="1"/>
    <col min="3362" max="3362" width="7.125" customWidth="1"/>
    <col min="3363" max="3365" width="11.125" bestFit="1" customWidth="1"/>
    <col min="3366" max="3366" width="7.125" customWidth="1"/>
    <col min="3367" max="3369" width="11.125" bestFit="1" customWidth="1"/>
    <col min="3370" max="3370" width="7.125" customWidth="1"/>
    <col min="3371" max="3373" width="11.125" bestFit="1" customWidth="1"/>
    <col min="3374" max="3374" width="9.25" bestFit="1" customWidth="1"/>
    <col min="3573" max="3573" width="9.625" bestFit="1" customWidth="1"/>
    <col min="3574" max="3574" width="14.375" bestFit="1" customWidth="1"/>
    <col min="3575" max="3575" width="10.25" bestFit="1" customWidth="1"/>
    <col min="3576" max="3576" width="11" bestFit="1" customWidth="1"/>
    <col min="3577" max="3577" width="14.375" bestFit="1" customWidth="1"/>
    <col min="3578" max="3578" width="10.25" bestFit="1" customWidth="1"/>
    <col min="3579" max="3579" width="11" bestFit="1" customWidth="1"/>
    <col min="3580" max="3580" width="17.125" customWidth="1"/>
    <col min="3583" max="3590" width="16.125" customWidth="1"/>
    <col min="3591" max="3591" width="9.25" customWidth="1"/>
    <col min="3592" max="3592" width="7.125" customWidth="1"/>
    <col min="3593" max="3593" width="11.125" customWidth="1"/>
    <col min="3594" max="3594" width="7.125" customWidth="1"/>
    <col min="3595" max="3595" width="11.125" bestFit="1" customWidth="1"/>
    <col min="3596" max="3596" width="7.125" customWidth="1"/>
    <col min="3597" max="3597" width="11.125" bestFit="1" customWidth="1"/>
    <col min="3598" max="3598" width="7.125" customWidth="1"/>
    <col min="3599" max="3599" width="11.125" customWidth="1"/>
    <col min="3600" max="3600" width="7.125" customWidth="1"/>
    <col min="3601" max="3601" width="11.125" bestFit="1" customWidth="1"/>
    <col min="3602" max="3602" width="7.125" customWidth="1"/>
    <col min="3603" max="3603" width="11.125" bestFit="1" customWidth="1"/>
    <col min="3604" max="3604" width="9.25" customWidth="1"/>
    <col min="3605" max="3605" width="7.125" customWidth="1"/>
    <col min="3606" max="3606" width="11.125" customWidth="1"/>
    <col min="3607" max="3607" width="11.125" bestFit="1" customWidth="1"/>
    <col min="3608" max="3608" width="7.125" customWidth="1"/>
    <col min="3609" max="3609" width="11.125" bestFit="1" customWidth="1"/>
    <col min="3610" max="3610" width="11.125" customWidth="1"/>
    <col min="3611" max="3611" width="7.125" customWidth="1"/>
    <col min="3612" max="3613" width="11.125" bestFit="1" customWidth="1"/>
    <col min="3614" max="3614" width="7.125" customWidth="1"/>
    <col min="3615" max="3616" width="11.125" bestFit="1" customWidth="1"/>
    <col min="3617" max="3617" width="9.25" customWidth="1"/>
    <col min="3618" max="3618" width="7.125" customWidth="1"/>
    <col min="3619" max="3621" width="11.125" bestFit="1" customWidth="1"/>
    <col min="3622" max="3622" width="7.125" customWidth="1"/>
    <col min="3623" max="3625" width="11.125" bestFit="1" customWidth="1"/>
    <col min="3626" max="3626" width="7.125" customWidth="1"/>
    <col min="3627" max="3629" width="11.125" bestFit="1" customWidth="1"/>
    <col min="3630" max="3630" width="9.25" bestFit="1" customWidth="1"/>
    <col min="3829" max="3829" width="9.625" bestFit="1" customWidth="1"/>
    <col min="3830" max="3830" width="14.375" bestFit="1" customWidth="1"/>
    <col min="3831" max="3831" width="10.25" bestFit="1" customWidth="1"/>
    <col min="3832" max="3832" width="11" bestFit="1" customWidth="1"/>
    <col min="3833" max="3833" width="14.375" bestFit="1" customWidth="1"/>
    <col min="3834" max="3834" width="10.25" bestFit="1" customWidth="1"/>
    <col min="3835" max="3835" width="11" bestFit="1" customWidth="1"/>
    <col min="3836" max="3836" width="17.125" customWidth="1"/>
    <col min="3839" max="3846" width="16.125" customWidth="1"/>
    <col min="3847" max="3847" width="9.25" customWidth="1"/>
    <col min="3848" max="3848" width="7.125" customWidth="1"/>
    <col min="3849" max="3849" width="11.125" customWidth="1"/>
    <col min="3850" max="3850" width="7.125" customWidth="1"/>
    <col min="3851" max="3851" width="11.125" bestFit="1" customWidth="1"/>
    <col min="3852" max="3852" width="7.125" customWidth="1"/>
    <col min="3853" max="3853" width="11.125" bestFit="1" customWidth="1"/>
    <col min="3854" max="3854" width="7.125" customWidth="1"/>
    <col min="3855" max="3855" width="11.125" customWidth="1"/>
    <col min="3856" max="3856" width="7.125" customWidth="1"/>
    <col min="3857" max="3857" width="11.125" bestFit="1" customWidth="1"/>
    <col min="3858" max="3858" width="7.125" customWidth="1"/>
    <col min="3859" max="3859" width="11.125" bestFit="1" customWidth="1"/>
    <col min="3860" max="3860" width="9.25" customWidth="1"/>
    <col min="3861" max="3861" width="7.125" customWidth="1"/>
    <col min="3862" max="3862" width="11.125" customWidth="1"/>
    <col min="3863" max="3863" width="11.125" bestFit="1" customWidth="1"/>
    <col min="3864" max="3864" width="7.125" customWidth="1"/>
    <col min="3865" max="3865" width="11.125" bestFit="1" customWidth="1"/>
    <col min="3866" max="3866" width="11.125" customWidth="1"/>
    <col min="3867" max="3867" width="7.125" customWidth="1"/>
    <col min="3868" max="3869" width="11.125" bestFit="1" customWidth="1"/>
    <col min="3870" max="3870" width="7.125" customWidth="1"/>
    <col min="3871" max="3872" width="11.125" bestFit="1" customWidth="1"/>
    <col min="3873" max="3873" width="9.25" customWidth="1"/>
    <col min="3874" max="3874" width="7.125" customWidth="1"/>
    <col min="3875" max="3877" width="11.125" bestFit="1" customWidth="1"/>
    <col min="3878" max="3878" width="7.125" customWidth="1"/>
    <col min="3879" max="3881" width="11.125" bestFit="1" customWidth="1"/>
    <col min="3882" max="3882" width="7.125" customWidth="1"/>
    <col min="3883" max="3885" width="11.125" bestFit="1" customWidth="1"/>
    <col min="3886" max="3886" width="9.25" bestFit="1" customWidth="1"/>
    <col min="4085" max="4085" width="9.625" bestFit="1" customWidth="1"/>
    <col min="4086" max="4086" width="14.375" bestFit="1" customWidth="1"/>
    <col min="4087" max="4087" width="10.25" bestFit="1" customWidth="1"/>
    <col min="4088" max="4088" width="11" bestFit="1" customWidth="1"/>
    <col min="4089" max="4089" width="14.375" bestFit="1" customWidth="1"/>
    <col min="4090" max="4090" width="10.25" bestFit="1" customWidth="1"/>
    <col min="4091" max="4091" width="11" bestFit="1" customWidth="1"/>
    <col min="4092" max="4092" width="17.125" customWidth="1"/>
    <col min="4095" max="4102" width="16.125" customWidth="1"/>
    <col min="4103" max="4103" width="9.25" customWidth="1"/>
    <col min="4104" max="4104" width="7.125" customWidth="1"/>
    <col min="4105" max="4105" width="11.125" customWidth="1"/>
    <col min="4106" max="4106" width="7.125" customWidth="1"/>
    <col min="4107" max="4107" width="11.125" bestFit="1" customWidth="1"/>
    <col min="4108" max="4108" width="7.125" customWidth="1"/>
    <col min="4109" max="4109" width="11.125" bestFit="1" customWidth="1"/>
    <col min="4110" max="4110" width="7.125" customWidth="1"/>
    <col min="4111" max="4111" width="11.125" customWidth="1"/>
    <col min="4112" max="4112" width="7.125" customWidth="1"/>
    <col min="4113" max="4113" width="11.125" bestFit="1" customWidth="1"/>
    <col min="4114" max="4114" width="7.125" customWidth="1"/>
    <col min="4115" max="4115" width="11.125" bestFit="1" customWidth="1"/>
    <col min="4116" max="4116" width="9.25" customWidth="1"/>
    <col min="4117" max="4117" width="7.125" customWidth="1"/>
    <col min="4118" max="4118" width="11.125" customWidth="1"/>
    <col min="4119" max="4119" width="11.125" bestFit="1" customWidth="1"/>
    <col min="4120" max="4120" width="7.125" customWidth="1"/>
    <col min="4121" max="4121" width="11.125" bestFit="1" customWidth="1"/>
    <col min="4122" max="4122" width="11.125" customWidth="1"/>
    <col min="4123" max="4123" width="7.125" customWidth="1"/>
    <col min="4124" max="4125" width="11.125" bestFit="1" customWidth="1"/>
    <col min="4126" max="4126" width="7.125" customWidth="1"/>
    <col min="4127" max="4128" width="11.125" bestFit="1" customWidth="1"/>
    <col min="4129" max="4129" width="9.25" customWidth="1"/>
    <col min="4130" max="4130" width="7.125" customWidth="1"/>
    <col min="4131" max="4133" width="11.125" bestFit="1" customWidth="1"/>
    <col min="4134" max="4134" width="7.125" customWidth="1"/>
    <col min="4135" max="4137" width="11.125" bestFit="1" customWidth="1"/>
    <col min="4138" max="4138" width="7.125" customWidth="1"/>
    <col min="4139" max="4141" width="11.125" bestFit="1" customWidth="1"/>
    <col min="4142" max="4142" width="9.25" bestFit="1" customWidth="1"/>
    <col min="4341" max="4341" width="9.625" bestFit="1" customWidth="1"/>
    <col min="4342" max="4342" width="14.375" bestFit="1" customWidth="1"/>
    <col min="4343" max="4343" width="10.25" bestFit="1" customWidth="1"/>
    <col min="4344" max="4344" width="11" bestFit="1" customWidth="1"/>
    <col min="4345" max="4345" width="14.375" bestFit="1" customWidth="1"/>
    <col min="4346" max="4346" width="10.25" bestFit="1" customWidth="1"/>
    <col min="4347" max="4347" width="11" bestFit="1" customWidth="1"/>
    <col min="4348" max="4348" width="17.125" customWidth="1"/>
    <col min="4351" max="4358" width="16.125" customWidth="1"/>
    <col min="4359" max="4359" width="9.25" customWidth="1"/>
    <col min="4360" max="4360" width="7.125" customWidth="1"/>
    <col min="4361" max="4361" width="11.125" customWidth="1"/>
    <col min="4362" max="4362" width="7.125" customWidth="1"/>
    <col min="4363" max="4363" width="11.125" bestFit="1" customWidth="1"/>
    <col min="4364" max="4364" width="7.125" customWidth="1"/>
    <col min="4365" max="4365" width="11.125" bestFit="1" customWidth="1"/>
    <col min="4366" max="4366" width="7.125" customWidth="1"/>
    <col min="4367" max="4367" width="11.125" customWidth="1"/>
    <col min="4368" max="4368" width="7.125" customWidth="1"/>
    <col min="4369" max="4369" width="11.125" bestFit="1" customWidth="1"/>
    <col min="4370" max="4370" width="7.125" customWidth="1"/>
    <col min="4371" max="4371" width="11.125" bestFit="1" customWidth="1"/>
    <col min="4372" max="4372" width="9.25" customWidth="1"/>
    <col min="4373" max="4373" width="7.125" customWidth="1"/>
    <col min="4374" max="4374" width="11.125" customWidth="1"/>
    <col min="4375" max="4375" width="11.125" bestFit="1" customWidth="1"/>
    <col min="4376" max="4376" width="7.125" customWidth="1"/>
    <col min="4377" max="4377" width="11.125" bestFit="1" customWidth="1"/>
    <col min="4378" max="4378" width="11.125" customWidth="1"/>
    <col min="4379" max="4379" width="7.125" customWidth="1"/>
    <col min="4380" max="4381" width="11.125" bestFit="1" customWidth="1"/>
    <col min="4382" max="4382" width="7.125" customWidth="1"/>
    <col min="4383" max="4384" width="11.125" bestFit="1" customWidth="1"/>
    <col min="4385" max="4385" width="9.25" customWidth="1"/>
    <col min="4386" max="4386" width="7.125" customWidth="1"/>
    <col min="4387" max="4389" width="11.125" bestFit="1" customWidth="1"/>
    <col min="4390" max="4390" width="7.125" customWidth="1"/>
    <col min="4391" max="4393" width="11.125" bestFit="1" customWidth="1"/>
    <col min="4394" max="4394" width="7.125" customWidth="1"/>
    <col min="4395" max="4397" width="11.125" bestFit="1" customWidth="1"/>
    <col min="4398" max="4398" width="9.25" bestFit="1" customWidth="1"/>
    <col min="4597" max="4597" width="9.625" bestFit="1" customWidth="1"/>
    <col min="4598" max="4598" width="14.375" bestFit="1" customWidth="1"/>
    <col min="4599" max="4599" width="10.25" bestFit="1" customWidth="1"/>
    <col min="4600" max="4600" width="11" bestFit="1" customWidth="1"/>
    <col min="4601" max="4601" width="14.375" bestFit="1" customWidth="1"/>
    <col min="4602" max="4602" width="10.25" bestFit="1" customWidth="1"/>
    <col min="4603" max="4603" width="11" bestFit="1" customWidth="1"/>
    <col min="4604" max="4604" width="17.125" customWidth="1"/>
    <col min="4607" max="4614" width="16.125" customWidth="1"/>
    <col min="4615" max="4615" width="9.25" customWidth="1"/>
    <col min="4616" max="4616" width="7.125" customWidth="1"/>
    <col min="4617" max="4617" width="11.125" customWidth="1"/>
    <col min="4618" max="4618" width="7.125" customWidth="1"/>
    <col min="4619" max="4619" width="11.125" bestFit="1" customWidth="1"/>
    <col min="4620" max="4620" width="7.125" customWidth="1"/>
    <col min="4621" max="4621" width="11.125" bestFit="1" customWidth="1"/>
    <col min="4622" max="4622" width="7.125" customWidth="1"/>
    <col min="4623" max="4623" width="11.125" customWidth="1"/>
    <col min="4624" max="4624" width="7.125" customWidth="1"/>
    <col min="4625" max="4625" width="11.125" bestFit="1" customWidth="1"/>
    <col min="4626" max="4626" width="7.125" customWidth="1"/>
    <col min="4627" max="4627" width="11.125" bestFit="1" customWidth="1"/>
    <col min="4628" max="4628" width="9.25" customWidth="1"/>
    <col min="4629" max="4629" width="7.125" customWidth="1"/>
    <col min="4630" max="4630" width="11.125" customWidth="1"/>
    <col min="4631" max="4631" width="11.125" bestFit="1" customWidth="1"/>
    <col min="4632" max="4632" width="7.125" customWidth="1"/>
    <col min="4633" max="4633" width="11.125" bestFit="1" customWidth="1"/>
    <col min="4634" max="4634" width="11.125" customWidth="1"/>
    <col min="4635" max="4635" width="7.125" customWidth="1"/>
    <col min="4636" max="4637" width="11.125" bestFit="1" customWidth="1"/>
    <col min="4638" max="4638" width="7.125" customWidth="1"/>
    <col min="4639" max="4640" width="11.125" bestFit="1" customWidth="1"/>
    <col min="4641" max="4641" width="9.25" customWidth="1"/>
    <col min="4642" max="4642" width="7.125" customWidth="1"/>
    <col min="4643" max="4645" width="11.125" bestFit="1" customWidth="1"/>
    <col min="4646" max="4646" width="7.125" customWidth="1"/>
    <col min="4647" max="4649" width="11.125" bestFit="1" customWidth="1"/>
    <col min="4650" max="4650" width="7.125" customWidth="1"/>
    <col min="4651" max="4653" width="11.125" bestFit="1" customWidth="1"/>
    <col min="4654" max="4654" width="9.25" bestFit="1" customWidth="1"/>
    <col min="4853" max="4853" width="9.625" bestFit="1" customWidth="1"/>
    <col min="4854" max="4854" width="14.375" bestFit="1" customWidth="1"/>
    <col min="4855" max="4855" width="10.25" bestFit="1" customWidth="1"/>
    <col min="4856" max="4856" width="11" bestFit="1" customWidth="1"/>
    <col min="4857" max="4857" width="14.375" bestFit="1" customWidth="1"/>
    <col min="4858" max="4858" width="10.25" bestFit="1" customWidth="1"/>
    <col min="4859" max="4859" width="11" bestFit="1" customWidth="1"/>
    <col min="4860" max="4860" width="17.125" customWidth="1"/>
    <col min="4863" max="4870" width="16.125" customWidth="1"/>
    <col min="4871" max="4871" width="9.25" customWidth="1"/>
    <col min="4872" max="4872" width="7.125" customWidth="1"/>
    <col min="4873" max="4873" width="11.125" customWidth="1"/>
    <col min="4874" max="4874" width="7.125" customWidth="1"/>
    <col min="4875" max="4875" width="11.125" bestFit="1" customWidth="1"/>
    <col min="4876" max="4876" width="7.125" customWidth="1"/>
    <col min="4877" max="4877" width="11.125" bestFit="1" customWidth="1"/>
    <col min="4878" max="4878" width="7.125" customWidth="1"/>
    <col min="4879" max="4879" width="11.125" customWidth="1"/>
    <col min="4880" max="4880" width="7.125" customWidth="1"/>
    <col min="4881" max="4881" width="11.125" bestFit="1" customWidth="1"/>
    <col min="4882" max="4882" width="7.125" customWidth="1"/>
    <col min="4883" max="4883" width="11.125" bestFit="1" customWidth="1"/>
    <col min="4884" max="4884" width="9.25" customWidth="1"/>
    <col min="4885" max="4885" width="7.125" customWidth="1"/>
    <col min="4886" max="4886" width="11.125" customWidth="1"/>
    <col min="4887" max="4887" width="11.125" bestFit="1" customWidth="1"/>
    <col min="4888" max="4888" width="7.125" customWidth="1"/>
    <col min="4889" max="4889" width="11.125" bestFit="1" customWidth="1"/>
    <col min="4890" max="4890" width="11.125" customWidth="1"/>
    <col min="4891" max="4891" width="7.125" customWidth="1"/>
    <col min="4892" max="4893" width="11.125" bestFit="1" customWidth="1"/>
    <col min="4894" max="4894" width="7.125" customWidth="1"/>
    <col min="4895" max="4896" width="11.125" bestFit="1" customWidth="1"/>
    <col min="4897" max="4897" width="9.25" customWidth="1"/>
    <col min="4898" max="4898" width="7.125" customWidth="1"/>
    <col min="4899" max="4901" width="11.125" bestFit="1" customWidth="1"/>
    <col min="4902" max="4902" width="7.125" customWidth="1"/>
    <col min="4903" max="4905" width="11.125" bestFit="1" customWidth="1"/>
    <col min="4906" max="4906" width="7.125" customWidth="1"/>
    <col min="4907" max="4909" width="11.125" bestFit="1" customWidth="1"/>
    <col min="4910" max="4910" width="9.25" bestFit="1" customWidth="1"/>
    <col min="5109" max="5109" width="9.625" bestFit="1" customWidth="1"/>
    <col min="5110" max="5110" width="14.375" bestFit="1" customWidth="1"/>
    <col min="5111" max="5111" width="10.25" bestFit="1" customWidth="1"/>
    <col min="5112" max="5112" width="11" bestFit="1" customWidth="1"/>
    <col min="5113" max="5113" width="14.375" bestFit="1" customWidth="1"/>
    <col min="5114" max="5114" width="10.25" bestFit="1" customWidth="1"/>
    <col min="5115" max="5115" width="11" bestFit="1" customWidth="1"/>
    <col min="5116" max="5116" width="17.125" customWidth="1"/>
    <col min="5119" max="5126" width="16.125" customWidth="1"/>
    <col min="5127" max="5127" width="9.25" customWidth="1"/>
    <col min="5128" max="5128" width="7.125" customWidth="1"/>
    <col min="5129" max="5129" width="11.125" customWidth="1"/>
    <col min="5130" max="5130" width="7.125" customWidth="1"/>
    <col min="5131" max="5131" width="11.125" bestFit="1" customWidth="1"/>
    <col min="5132" max="5132" width="7.125" customWidth="1"/>
    <col min="5133" max="5133" width="11.125" bestFit="1" customWidth="1"/>
    <col min="5134" max="5134" width="7.125" customWidth="1"/>
    <col min="5135" max="5135" width="11.125" customWidth="1"/>
    <col min="5136" max="5136" width="7.125" customWidth="1"/>
    <col min="5137" max="5137" width="11.125" bestFit="1" customWidth="1"/>
    <col min="5138" max="5138" width="7.125" customWidth="1"/>
    <col min="5139" max="5139" width="11.125" bestFit="1" customWidth="1"/>
    <col min="5140" max="5140" width="9.25" customWidth="1"/>
    <col min="5141" max="5141" width="7.125" customWidth="1"/>
    <col min="5142" max="5142" width="11.125" customWidth="1"/>
    <col min="5143" max="5143" width="11.125" bestFit="1" customWidth="1"/>
    <col min="5144" max="5144" width="7.125" customWidth="1"/>
    <col min="5145" max="5145" width="11.125" bestFit="1" customWidth="1"/>
    <col min="5146" max="5146" width="11.125" customWidth="1"/>
    <col min="5147" max="5147" width="7.125" customWidth="1"/>
    <col min="5148" max="5149" width="11.125" bestFit="1" customWidth="1"/>
    <col min="5150" max="5150" width="7.125" customWidth="1"/>
    <col min="5151" max="5152" width="11.125" bestFit="1" customWidth="1"/>
    <col min="5153" max="5153" width="9.25" customWidth="1"/>
    <col min="5154" max="5154" width="7.125" customWidth="1"/>
    <col min="5155" max="5157" width="11.125" bestFit="1" customWidth="1"/>
    <col min="5158" max="5158" width="7.125" customWidth="1"/>
    <col min="5159" max="5161" width="11.125" bestFit="1" customWidth="1"/>
    <col min="5162" max="5162" width="7.125" customWidth="1"/>
    <col min="5163" max="5165" width="11.125" bestFit="1" customWidth="1"/>
    <col min="5166" max="5166" width="9.25" bestFit="1" customWidth="1"/>
    <col min="5365" max="5365" width="9.625" bestFit="1" customWidth="1"/>
    <col min="5366" max="5366" width="14.375" bestFit="1" customWidth="1"/>
    <col min="5367" max="5367" width="10.25" bestFit="1" customWidth="1"/>
    <col min="5368" max="5368" width="11" bestFit="1" customWidth="1"/>
    <col min="5369" max="5369" width="14.375" bestFit="1" customWidth="1"/>
    <col min="5370" max="5370" width="10.25" bestFit="1" customWidth="1"/>
    <col min="5371" max="5371" width="11" bestFit="1" customWidth="1"/>
    <col min="5372" max="5372" width="17.125" customWidth="1"/>
    <col min="5375" max="5382" width="16.125" customWidth="1"/>
    <col min="5383" max="5383" width="9.25" customWidth="1"/>
    <col min="5384" max="5384" width="7.125" customWidth="1"/>
    <col min="5385" max="5385" width="11.125" customWidth="1"/>
    <col min="5386" max="5386" width="7.125" customWidth="1"/>
    <col min="5387" max="5387" width="11.125" bestFit="1" customWidth="1"/>
    <col min="5388" max="5388" width="7.125" customWidth="1"/>
    <col min="5389" max="5389" width="11.125" bestFit="1" customWidth="1"/>
    <col min="5390" max="5390" width="7.125" customWidth="1"/>
    <col min="5391" max="5391" width="11.125" customWidth="1"/>
    <col min="5392" max="5392" width="7.125" customWidth="1"/>
    <col min="5393" max="5393" width="11.125" bestFit="1" customWidth="1"/>
    <col min="5394" max="5394" width="7.125" customWidth="1"/>
    <col min="5395" max="5395" width="11.125" bestFit="1" customWidth="1"/>
    <col min="5396" max="5396" width="9.25" customWidth="1"/>
    <col min="5397" max="5397" width="7.125" customWidth="1"/>
    <col min="5398" max="5398" width="11.125" customWidth="1"/>
    <col min="5399" max="5399" width="11.125" bestFit="1" customWidth="1"/>
    <col min="5400" max="5400" width="7.125" customWidth="1"/>
    <col min="5401" max="5401" width="11.125" bestFit="1" customWidth="1"/>
    <col min="5402" max="5402" width="11.125" customWidth="1"/>
    <col min="5403" max="5403" width="7.125" customWidth="1"/>
    <col min="5404" max="5405" width="11.125" bestFit="1" customWidth="1"/>
    <col min="5406" max="5406" width="7.125" customWidth="1"/>
    <col min="5407" max="5408" width="11.125" bestFit="1" customWidth="1"/>
    <col min="5409" max="5409" width="9.25" customWidth="1"/>
    <col min="5410" max="5410" width="7.125" customWidth="1"/>
    <col min="5411" max="5413" width="11.125" bestFit="1" customWidth="1"/>
    <col min="5414" max="5414" width="7.125" customWidth="1"/>
    <col min="5415" max="5417" width="11.125" bestFit="1" customWidth="1"/>
    <col min="5418" max="5418" width="7.125" customWidth="1"/>
    <col min="5419" max="5421" width="11.125" bestFit="1" customWidth="1"/>
    <col min="5422" max="5422" width="9.25" bestFit="1" customWidth="1"/>
    <col min="5621" max="5621" width="9.625" bestFit="1" customWidth="1"/>
    <col min="5622" max="5622" width="14.375" bestFit="1" customWidth="1"/>
    <col min="5623" max="5623" width="10.25" bestFit="1" customWidth="1"/>
    <col min="5624" max="5624" width="11" bestFit="1" customWidth="1"/>
    <col min="5625" max="5625" width="14.375" bestFit="1" customWidth="1"/>
    <col min="5626" max="5626" width="10.25" bestFit="1" customWidth="1"/>
    <col min="5627" max="5627" width="11" bestFit="1" customWidth="1"/>
    <col min="5628" max="5628" width="17.125" customWidth="1"/>
    <col min="5631" max="5638" width="16.125" customWidth="1"/>
    <col min="5639" max="5639" width="9.25" customWidth="1"/>
    <col min="5640" max="5640" width="7.125" customWidth="1"/>
    <col min="5641" max="5641" width="11.125" customWidth="1"/>
    <col min="5642" max="5642" width="7.125" customWidth="1"/>
    <col min="5643" max="5643" width="11.125" bestFit="1" customWidth="1"/>
    <col min="5644" max="5644" width="7.125" customWidth="1"/>
    <col min="5645" max="5645" width="11.125" bestFit="1" customWidth="1"/>
    <col min="5646" max="5646" width="7.125" customWidth="1"/>
    <col min="5647" max="5647" width="11.125" customWidth="1"/>
    <col min="5648" max="5648" width="7.125" customWidth="1"/>
    <col min="5649" max="5649" width="11.125" bestFit="1" customWidth="1"/>
    <col min="5650" max="5650" width="7.125" customWidth="1"/>
    <col min="5651" max="5651" width="11.125" bestFit="1" customWidth="1"/>
    <col min="5652" max="5652" width="9.25" customWidth="1"/>
    <col min="5653" max="5653" width="7.125" customWidth="1"/>
    <col min="5654" max="5654" width="11.125" customWidth="1"/>
    <col min="5655" max="5655" width="11.125" bestFit="1" customWidth="1"/>
    <col min="5656" max="5656" width="7.125" customWidth="1"/>
    <col min="5657" max="5657" width="11.125" bestFit="1" customWidth="1"/>
    <col min="5658" max="5658" width="11.125" customWidth="1"/>
    <col min="5659" max="5659" width="7.125" customWidth="1"/>
    <col min="5660" max="5661" width="11.125" bestFit="1" customWidth="1"/>
    <col min="5662" max="5662" width="7.125" customWidth="1"/>
    <col min="5663" max="5664" width="11.125" bestFit="1" customWidth="1"/>
    <col min="5665" max="5665" width="9.25" customWidth="1"/>
    <col min="5666" max="5666" width="7.125" customWidth="1"/>
    <col min="5667" max="5669" width="11.125" bestFit="1" customWidth="1"/>
    <col min="5670" max="5670" width="7.125" customWidth="1"/>
    <col min="5671" max="5673" width="11.125" bestFit="1" customWidth="1"/>
    <col min="5674" max="5674" width="7.125" customWidth="1"/>
    <col min="5675" max="5677" width="11.125" bestFit="1" customWidth="1"/>
    <col min="5678" max="5678" width="9.25" bestFit="1" customWidth="1"/>
    <col min="5877" max="5877" width="9.625" bestFit="1" customWidth="1"/>
    <col min="5878" max="5878" width="14.375" bestFit="1" customWidth="1"/>
    <col min="5879" max="5879" width="10.25" bestFit="1" customWidth="1"/>
    <col min="5880" max="5880" width="11" bestFit="1" customWidth="1"/>
    <col min="5881" max="5881" width="14.375" bestFit="1" customWidth="1"/>
    <col min="5882" max="5882" width="10.25" bestFit="1" customWidth="1"/>
    <col min="5883" max="5883" width="11" bestFit="1" customWidth="1"/>
    <col min="5884" max="5884" width="17.125" customWidth="1"/>
    <col min="5887" max="5894" width="16.125" customWidth="1"/>
    <col min="5895" max="5895" width="9.25" customWidth="1"/>
    <col min="5896" max="5896" width="7.125" customWidth="1"/>
    <col min="5897" max="5897" width="11.125" customWidth="1"/>
    <col min="5898" max="5898" width="7.125" customWidth="1"/>
    <col min="5899" max="5899" width="11.125" bestFit="1" customWidth="1"/>
    <col min="5900" max="5900" width="7.125" customWidth="1"/>
    <col min="5901" max="5901" width="11.125" bestFit="1" customWidth="1"/>
    <col min="5902" max="5902" width="7.125" customWidth="1"/>
    <col min="5903" max="5903" width="11.125" customWidth="1"/>
    <col min="5904" max="5904" width="7.125" customWidth="1"/>
    <col min="5905" max="5905" width="11.125" bestFit="1" customWidth="1"/>
    <col min="5906" max="5906" width="7.125" customWidth="1"/>
    <col min="5907" max="5907" width="11.125" bestFit="1" customWidth="1"/>
    <col min="5908" max="5908" width="9.25" customWidth="1"/>
    <col min="5909" max="5909" width="7.125" customWidth="1"/>
    <col min="5910" max="5910" width="11.125" customWidth="1"/>
    <col min="5911" max="5911" width="11.125" bestFit="1" customWidth="1"/>
    <col min="5912" max="5912" width="7.125" customWidth="1"/>
    <col min="5913" max="5913" width="11.125" bestFit="1" customWidth="1"/>
    <col min="5914" max="5914" width="11.125" customWidth="1"/>
    <col min="5915" max="5915" width="7.125" customWidth="1"/>
    <col min="5916" max="5917" width="11.125" bestFit="1" customWidth="1"/>
    <col min="5918" max="5918" width="7.125" customWidth="1"/>
    <col min="5919" max="5920" width="11.125" bestFit="1" customWidth="1"/>
    <col min="5921" max="5921" width="9.25" customWidth="1"/>
    <col min="5922" max="5922" width="7.125" customWidth="1"/>
    <col min="5923" max="5925" width="11.125" bestFit="1" customWidth="1"/>
    <col min="5926" max="5926" width="7.125" customWidth="1"/>
    <col min="5927" max="5929" width="11.125" bestFit="1" customWidth="1"/>
    <col min="5930" max="5930" width="7.125" customWidth="1"/>
    <col min="5931" max="5933" width="11.125" bestFit="1" customWidth="1"/>
    <col min="5934" max="5934" width="9.25" bestFit="1" customWidth="1"/>
    <col min="6133" max="6133" width="9.625" bestFit="1" customWidth="1"/>
    <col min="6134" max="6134" width="14.375" bestFit="1" customWidth="1"/>
    <col min="6135" max="6135" width="10.25" bestFit="1" customWidth="1"/>
    <col min="6136" max="6136" width="11" bestFit="1" customWidth="1"/>
    <col min="6137" max="6137" width="14.375" bestFit="1" customWidth="1"/>
    <col min="6138" max="6138" width="10.25" bestFit="1" customWidth="1"/>
    <col min="6139" max="6139" width="11" bestFit="1" customWidth="1"/>
    <col min="6140" max="6140" width="17.125" customWidth="1"/>
    <col min="6143" max="6150" width="16.125" customWidth="1"/>
    <col min="6151" max="6151" width="9.25" customWidth="1"/>
    <col min="6152" max="6152" width="7.125" customWidth="1"/>
    <col min="6153" max="6153" width="11.125" customWidth="1"/>
    <col min="6154" max="6154" width="7.125" customWidth="1"/>
    <col min="6155" max="6155" width="11.125" bestFit="1" customWidth="1"/>
    <col min="6156" max="6156" width="7.125" customWidth="1"/>
    <col min="6157" max="6157" width="11.125" bestFit="1" customWidth="1"/>
    <col min="6158" max="6158" width="7.125" customWidth="1"/>
    <col min="6159" max="6159" width="11.125" customWidth="1"/>
    <col min="6160" max="6160" width="7.125" customWidth="1"/>
    <col min="6161" max="6161" width="11.125" bestFit="1" customWidth="1"/>
    <col min="6162" max="6162" width="7.125" customWidth="1"/>
    <col min="6163" max="6163" width="11.125" bestFit="1" customWidth="1"/>
    <col min="6164" max="6164" width="9.25" customWidth="1"/>
    <col min="6165" max="6165" width="7.125" customWidth="1"/>
    <col min="6166" max="6166" width="11.125" customWidth="1"/>
    <col min="6167" max="6167" width="11.125" bestFit="1" customWidth="1"/>
    <col min="6168" max="6168" width="7.125" customWidth="1"/>
    <col min="6169" max="6169" width="11.125" bestFit="1" customWidth="1"/>
    <col min="6170" max="6170" width="11.125" customWidth="1"/>
    <col min="6171" max="6171" width="7.125" customWidth="1"/>
    <col min="6172" max="6173" width="11.125" bestFit="1" customWidth="1"/>
    <col min="6174" max="6174" width="7.125" customWidth="1"/>
    <col min="6175" max="6176" width="11.125" bestFit="1" customWidth="1"/>
    <col min="6177" max="6177" width="9.25" customWidth="1"/>
    <col min="6178" max="6178" width="7.125" customWidth="1"/>
    <col min="6179" max="6181" width="11.125" bestFit="1" customWidth="1"/>
    <col min="6182" max="6182" width="7.125" customWidth="1"/>
    <col min="6183" max="6185" width="11.125" bestFit="1" customWidth="1"/>
    <col min="6186" max="6186" width="7.125" customWidth="1"/>
    <col min="6187" max="6189" width="11.125" bestFit="1" customWidth="1"/>
    <col min="6190" max="6190" width="9.25" bestFit="1" customWidth="1"/>
    <col min="6389" max="6389" width="9.625" bestFit="1" customWidth="1"/>
    <col min="6390" max="6390" width="14.375" bestFit="1" customWidth="1"/>
    <col min="6391" max="6391" width="10.25" bestFit="1" customWidth="1"/>
    <col min="6392" max="6392" width="11" bestFit="1" customWidth="1"/>
    <col min="6393" max="6393" width="14.375" bestFit="1" customWidth="1"/>
    <col min="6394" max="6394" width="10.25" bestFit="1" customWidth="1"/>
    <col min="6395" max="6395" width="11" bestFit="1" customWidth="1"/>
    <col min="6396" max="6396" width="17.125" customWidth="1"/>
    <col min="6399" max="6406" width="16.125" customWidth="1"/>
    <col min="6407" max="6407" width="9.25" customWidth="1"/>
    <col min="6408" max="6408" width="7.125" customWidth="1"/>
    <col min="6409" max="6409" width="11.125" customWidth="1"/>
    <col min="6410" max="6410" width="7.125" customWidth="1"/>
    <col min="6411" max="6411" width="11.125" bestFit="1" customWidth="1"/>
    <col min="6412" max="6412" width="7.125" customWidth="1"/>
    <col min="6413" max="6413" width="11.125" bestFit="1" customWidth="1"/>
    <col min="6414" max="6414" width="7.125" customWidth="1"/>
    <col min="6415" max="6415" width="11.125" customWidth="1"/>
    <col min="6416" max="6416" width="7.125" customWidth="1"/>
    <col min="6417" max="6417" width="11.125" bestFit="1" customWidth="1"/>
    <col min="6418" max="6418" width="7.125" customWidth="1"/>
    <col min="6419" max="6419" width="11.125" bestFit="1" customWidth="1"/>
    <col min="6420" max="6420" width="9.25" customWidth="1"/>
    <col min="6421" max="6421" width="7.125" customWidth="1"/>
    <col min="6422" max="6422" width="11.125" customWidth="1"/>
    <col min="6423" max="6423" width="11.125" bestFit="1" customWidth="1"/>
    <col min="6424" max="6424" width="7.125" customWidth="1"/>
    <col min="6425" max="6425" width="11.125" bestFit="1" customWidth="1"/>
    <col min="6426" max="6426" width="11.125" customWidth="1"/>
    <col min="6427" max="6427" width="7.125" customWidth="1"/>
    <col min="6428" max="6429" width="11.125" bestFit="1" customWidth="1"/>
    <col min="6430" max="6430" width="7.125" customWidth="1"/>
    <col min="6431" max="6432" width="11.125" bestFit="1" customWidth="1"/>
    <col min="6433" max="6433" width="9.25" customWidth="1"/>
    <col min="6434" max="6434" width="7.125" customWidth="1"/>
    <col min="6435" max="6437" width="11.125" bestFit="1" customWidth="1"/>
    <col min="6438" max="6438" width="7.125" customWidth="1"/>
    <col min="6439" max="6441" width="11.125" bestFit="1" customWidth="1"/>
    <col min="6442" max="6442" width="7.125" customWidth="1"/>
    <col min="6443" max="6445" width="11.125" bestFit="1" customWidth="1"/>
    <col min="6446" max="6446" width="9.25" bestFit="1" customWidth="1"/>
    <col min="6645" max="6645" width="9.625" bestFit="1" customWidth="1"/>
    <col min="6646" max="6646" width="14.375" bestFit="1" customWidth="1"/>
    <col min="6647" max="6647" width="10.25" bestFit="1" customWidth="1"/>
    <col min="6648" max="6648" width="11" bestFit="1" customWidth="1"/>
    <col min="6649" max="6649" width="14.375" bestFit="1" customWidth="1"/>
    <col min="6650" max="6650" width="10.25" bestFit="1" customWidth="1"/>
    <col min="6651" max="6651" width="11" bestFit="1" customWidth="1"/>
    <col min="6652" max="6652" width="17.125" customWidth="1"/>
    <col min="6655" max="6662" width="16.125" customWidth="1"/>
    <col min="6663" max="6663" width="9.25" customWidth="1"/>
    <col min="6664" max="6664" width="7.125" customWidth="1"/>
    <col min="6665" max="6665" width="11.125" customWidth="1"/>
    <col min="6666" max="6666" width="7.125" customWidth="1"/>
    <col min="6667" max="6667" width="11.125" bestFit="1" customWidth="1"/>
    <col min="6668" max="6668" width="7.125" customWidth="1"/>
    <col min="6669" max="6669" width="11.125" bestFit="1" customWidth="1"/>
    <col min="6670" max="6670" width="7.125" customWidth="1"/>
    <col min="6671" max="6671" width="11.125" customWidth="1"/>
    <col min="6672" max="6672" width="7.125" customWidth="1"/>
    <col min="6673" max="6673" width="11.125" bestFit="1" customWidth="1"/>
    <col min="6674" max="6674" width="7.125" customWidth="1"/>
    <col min="6675" max="6675" width="11.125" bestFit="1" customWidth="1"/>
    <col min="6676" max="6676" width="9.25" customWidth="1"/>
    <col min="6677" max="6677" width="7.125" customWidth="1"/>
    <col min="6678" max="6678" width="11.125" customWidth="1"/>
    <col min="6679" max="6679" width="11.125" bestFit="1" customWidth="1"/>
    <col min="6680" max="6680" width="7.125" customWidth="1"/>
    <col min="6681" max="6681" width="11.125" bestFit="1" customWidth="1"/>
    <col min="6682" max="6682" width="11.125" customWidth="1"/>
    <col min="6683" max="6683" width="7.125" customWidth="1"/>
    <col min="6684" max="6685" width="11.125" bestFit="1" customWidth="1"/>
    <col min="6686" max="6686" width="7.125" customWidth="1"/>
    <col min="6687" max="6688" width="11.125" bestFit="1" customWidth="1"/>
    <col min="6689" max="6689" width="9.25" customWidth="1"/>
    <col min="6690" max="6690" width="7.125" customWidth="1"/>
    <col min="6691" max="6693" width="11.125" bestFit="1" customWidth="1"/>
    <col min="6694" max="6694" width="7.125" customWidth="1"/>
    <col min="6695" max="6697" width="11.125" bestFit="1" customWidth="1"/>
    <col min="6698" max="6698" width="7.125" customWidth="1"/>
    <col min="6699" max="6701" width="11.125" bestFit="1" customWidth="1"/>
    <col min="6702" max="6702" width="9.25" bestFit="1" customWidth="1"/>
    <col min="6901" max="6901" width="9.625" bestFit="1" customWidth="1"/>
    <col min="6902" max="6902" width="14.375" bestFit="1" customWidth="1"/>
    <col min="6903" max="6903" width="10.25" bestFit="1" customWidth="1"/>
    <col min="6904" max="6904" width="11" bestFit="1" customWidth="1"/>
    <col min="6905" max="6905" width="14.375" bestFit="1" customWidth="1"/>
    <col min="6906" max="6906" width="10.25" bestFit="1" customWidth="1"/>
    <col min="6907" max="6907" width="11" bestFit="1" customWidth="1"/>
    <col min="6908" max="6908" width="17.125" customWidth="1"/>
    <col min="6911" max="6918" width="16.125" customWidth="1"/>
    <col min="6919" max="6919" width="9.25" customWidth="1"/>
    <col min="6920" max="6920" width="7.125" customWidth="1"/>
    <col min="6921" max="6921" width="11.125" customWidth="1"/>
    <col min="6922" max="6922" width="7.125" customWidth="1"/>
    <col min="6923" max="6923" width="11.125" bestFit="1" customWidth="1"/>
    <col min="6924" max="6924" width="7.125" customWidth="1"/>
    <col min="6925" max="6925" width="11.125" bestFit="1" customWidth="1"/>
    <col min="6926" max="6926" width="7.125" customWidth="1"/>
    <col min="6927" max="6927" width="11.125" customWidth="1"/>
    <col min="6928" max="6928" width="7.125" customWidth="1"/>
    <col min="6929" max="6929" width="11.125" bestFit="1" customWidth="1"/>
    <col min="6930" max="6930" width="7.125" customWidth="1"/>
    <col min="6931" max="6931" width="11.125" bestFit="1" customWidth="1"/>
    <col min="6932" max="6932" width="9.25" customWidth="1"/>
    <col min="6933" max="6933" width="7.125" customWidth="1"/>
    <col min="6934" max="6934" width="11.125" customWidth="1"/>
    <col min="6935" max="6935" width="11.125" bestFit="1" customWidth="1"/>
    <col min="6936" max="6936" width="7.125" customWidth="1"/>
    <col min="6937" max="6937" width="11.125" bestFit="1" customWidth="1"/>
    <col min="6938" max="6938" width="11.125" customWidth="1"/>
    <col min="6939" max="6939" width="7.125" customWidth="1"/>
    <col min="6940" max="6941" width="11.125" bestFit="1" customWidth="1"/>
    <col min="6942" max="6942" width="7.125" customWidth="1"/>
    <col min="6943" max="6944" width="11.125" bestFit="1" customWidth="1"/>
    <col min="6945" max="6945" width="9.25" customWidth="1"/>
    <col min="6946" max="6946" width="7.125" customWidth="1"/>
    <col min="6947" max="6949" width="11.125" bestFit="1" customWidth="1"/>
    <col min="6950" max="6950" width="7.125" customWidth="1"/>
    <col min="6951" max="6953" width="11.125" bestFit="1" customWidth="1"/>
    <col min="6954" max="6954" width="7.125" customWidth="1"/>
    <col min="6955" max="6957" width="11.125" bestFit="1" customWidth="1"/>
    <col min="6958" max="6958" width="9.25" bestFit="1" customWidth="1"/>
    <col min="7157" max="7157" width="9.625" bestFit="1" customWidth="1"/>
    <col min="7158" max="7158" width="14.375" bestFit="1" customWidth="1"/>
    <col min="7159" max="7159" width="10.25" bestFit="1" customWidth="1"/>
    <col min="7160" max="7160" width="11" bestFit="1" customWidth="1"/>
    <col min="7161" max="7161" width="14.375" bestFit="1" customWidth="1"/>
    <col min="7162" max="7162" width="10.25" bestFit="1" customWidth="1"/>
    <col min="7163" max="7163" width="11" bestFit="1" customWidth="1"/>
    <col min="7164" max="7164" width="17.125" customWidth="1"/>
    <col min="7167" max="7174" width="16.125" customWidth="1"/>
    <col min="7175" max="7175" width="9.25" customWidth="1"/>
    <col min="7176" max="7176" width="7.125" customWidth="1"/>
    <col min="7177" max="7177" width="11.125" customWidth="1"/>
    <col min="7178" max="7178" width="7.125" customWidth="1"/>
    <col min="7179" max="7179" width="11.125" bestFit="1" customWidth="1"/>
    <col min="7180" max="7180" width="7.125" customWidth="1"/>
    <col min="7181" max="7181" width="11.125" bestFit="1" customWidth="1"/>
    <col min="7182" max="7182" width="7.125" customWidth="1"/>
    <col min="7183" max="7183" width="11.125" customWidth="1"/>
    <col min="7184" max="7184" width="7.125" customWidth="1"/>
    <col min="7185" max="7185" width="11.125" bestFit="1" customWidth="1"/>
    <col min="7186" max="7186" width="7.125" customWidth="1"/>
    <col min="7187" max="7187" width="11.125" bestFit="1" customWidth="1"/>
    <col min="7188" max="7188" width="9.25" customWidth="1"/>
    <col min="7189" max="7189" width="7.125" customWidth="1"/>
    <col min="7190" max="7190" width="11.125" customWidth="1"/>
    <col min="7191" max="7191" width="11.125" bestFit="1" customWidth="1"/>
    <col min="7192" max="7192" width="7.125" customWidth="1"/>
    <col min="7193" max="7193" width="11.125" bestFit="1" customWidth="1"/>
    <col min="7194" max="7194" width="11.125" customWidth="1"/>
    <col min="7195" max="7195" width="7.125" customWidth="1"/>
    <col min="7196" max="7197" width="11.125" bestFit="1" customWidth="1"/>
    <col min="7198" max="7198" width="7.125" customWidth="1"/>
    <col min="7199" max="7200" width="11.125" bestFit="1" customWidth="1"/>
    <col min="7201" max="7201" width="9.25" customWidth="1"/>
    <col min="7202" max="7202" width="7.125" customWidth="1"/>
    <col min="7203" max="7205" width="11.125" bestFit="1" customWidth="1"/>
    <col min="7206" max="7206" width="7.125" customWidth="1"/>
    <col min="7207" max="7209" width="11.125" bestFit="1" customWidth="1"/>
    <col min="7210" max="7210" width="7.125" customWidth="1"/>
    <col min="7211" max="7213" width="11.125" bestFit="1" customWidth="1"/>
    <col min="7214" max="7214" width="9.25" bestFit="1" customWidth="1"/>
    <col min="7413" max="7413" width="9.625" bestFit="1" customWidth="1"/>
    <col min="7414" max="7414" width="14.375" bestFit="1" customWidth="1"/>
    <col min="7415" max="7415" width="10.25" bestFit="1" customWidth="1"/>
    <col min="7416" max="7416" width="11" bestFit="1" customWidth="1"/>
    <col min="7417" max="7417" width="14.375" bestFit="1" customWidth="1"/>
    <col min="7418" max="7418" width="10.25" bestFit="1" customWidth="1"/>
    <col min="7419" max="7419" width="11" bestFit="1" customWidth="1"/>
    <col min="7420" max="7420" width="17.125" customWidth="1"/>
    <col min="7423" max="7430" width="16.125" customWidth="1"/>
    <col min="7431" max="7431" width="9.25" customWidth="1"/>
    <col min="7432" max="7432" width="7.125" customWidth="1"/>
    <col min="7433" max="7433" width="11.125" customWidth="1"/>
    <col min="7434" max="7434" width="7.125" customWidth="1"/>
    <col min="7435" max="7435" width="11.125" bestFit="1" customWidth="1"/>
    <col min="7436" max="7436" width="7.125" customWidth="1"/>
    <col min="7437" max="7437" width="11.125" bestFit="1" customWidth="1"/>
    <col min="7438" max="7438" width="7.125" customWidth="1"/>
    <col min="7439" max="7439" width="11.125" customWidth="1"/>
    <col min="7440" max="7440" width="7.125" customWidth="1"/>
    <col min="7441" max="7441" width="11.125" bestFit="1" customWidth="1"/>
    <col min="7442" max="7442" width="7.125" customWidth="1"/>
    <col min="7443" max="7443" width="11.125" bestFit="1" customWidth="1"/>
    <col min="7444" max="7444" width="9.25" customWidth="1"/>
    <col min="7445" max="7445" width="7.125" customWidth="1"/>
    <col min="7446" max="7446" width="11.125" customWidth="1"/>
    <col min="7447" max="7447" width="11.125" bestFit="1" customWidth="1"/>
    <col min="7448" max="7448" width="7.125" customWidth="1"/>
    <col min="7449" max="7449" width="11.125" bestFit="1" customWidth="1"/>
    <col min="7450" max="7450" width="11.125" customWidth="1"/>
    <col min="7451" max="7451" width="7.125" customWidth="1"/>
    <col min="7452" max="7453" width="11.125" bestFit="1" customWidth="1"/>
    <col min="7454" max="7454" width="7.125" customWidth="1"/>
    <col min="7455" max="7456" width="11.125" bestFit="1" customWidth="1"/>
    <col min="7457" max="7457" width="9.25" customWidth="1"/>
    <col min="7458" max="7458" width="7.125" customWidth="1"/>
    <col min="7459" max="7461" width="11.125" bestFit="1" customWidth="1"/>
    <col min="7462" max="7462" width="7.125" customWidth="1"/>
    <col min="7463" max="7465" width="11.125" bestFit="1" customWidth="1"/>
    <col min="7466" max="7466" width="7.125" customWidth="1"/>
    <col min="7467" max="7469" width="11.125" bestFit="1" customWidth="1"/>
    <col min="7470" max="7470" width="9.25" bestFit="1" customWidth="1"/>
    <col min="7669" max="7669" width="9.625" bestFit="1" customWidth="1"/>
    <col min="7670" max="7670" width="14.375" bestFit="1" customWidth="1"/>
    <col min="7671" max="7671" width="10.25" bestFit="1" customWidth="1"/>
    <col min="7672" max="7672" width="11" bestFit="1" customWidth="1"/>
    <col min="7673" max="7673" width="14.375" bestFit="1" customWidth="1"/>
    <col min="7674" max="7674" width="10.25" bestFit="1" customWidth="1"/>
    <col min="7675" max="7675" width="11" bestFit="1" customWidth="1"/>
    <col min="7676" max="7676" width="17.125" customWidth="1"/>
    <col min="7679" max="7686" width="16.125" customWidth="1"/>
    <col min="7687" max="7687" width="9.25" customWidth="1"/>
    <col min="7688" max="7688" width="7.125" customWidth="1"/>
    <col min="7689" max="7689" width="11.125" customWidth="1"/>
    <col min="7690" max="7690" width="7.125" customWidth="1"/>
    <col min="7691" max="7691" width="11.125" bestFit="1" customWidth="1"/>
    <col min="7692" max="7692" width="7.125" customWidth="1"/>
    <col min="7693" max="7693" width="11.125" bestFit="1" customWidth="1"/>
    <col min="7694" max="7694" width="7.125" customWidth="1"/>
    <col min="7695" max="7695" width="11.125" customWidth="1"/>
    <col min="7696" max="7696" width="7.125" customWidth="1"/>
    <col min="7697" max="7697" width="11.125" bestFit="1" customWidth="1"/>
    <col min="7698" max="7698" width="7.125" customWidth="1"/>
    <col min="7699" max="7699" width="11.125" bestFit="1" customWidth="1"/>
    <col min="7700" max="7700" width="9.25" customWidth="1"/>
    <col min="7701" max="7701" width="7.125" customWidth="1"/>
    <col min="7702" max="7702" width="11.125" customWidth="1"/>
    <col min="7703" max="7703" width="11.125" bestFit="1" customWidth="1"/>
    <col min="7704" max="7704" width="7.125" customWidth="1"/>
    <col min="7705" max="7705" width="11.125" bestFit="1" customWidth="1"/>
    <col min="7706" max="7706" width="11.125" customWidth="1"/>
    <col min="7707" max="7707" width="7.125" customWidth="1"/>
    <col min="7708" max="7709" width="11.125" bestFit="1" customWidth="1"/>
    <col min="7710" max="7710" width="7.125" customWidth="1"/>
    <col min="7711" max="7712" width="11.125" bestFit="1" customWidth="1"/>
    <col min="7713" max="7713" width="9.25" customWidth="1"/>
    <col min="7714" max="7714" width="7.125" customWidth="1"/>
    <col min="7715" max="7717" width="11.125" bestFit="1" customWidth="1"/>
    <col min="7718" max="7718" width="7.125" customWidth="1"/>
    <col min="7719" max="7721" width="11.125" bestFit="1" customWidth="1"/>
    <col min="7722" max="7722" width="7.125" customWidth="1"/>
    <col min="7723" max="7725" width="11.125" bestFit="1" customWidth="1"/>
    <col min="7726" max="7726" width="9.25" bestFit="1" customWidth="1"/>
    <col min="7925" max="7925" width="9.625" bestFit="1" customWidth="1"/>
    <col min="7926" max="7926" width="14.375" bestFit="1" customWidth="1"/>
    <col min="7927" max="7927" width="10.25" bestFit="1" customWidth="1"/>
    <col min="7928" max="7928" width="11" bestFit="1" customWidth="1"/>
    <col min="7929" max="7929" width="14.375" bestFit="1" customWidth="1"/>
    <col min="7930" max="7930" width="10.25" bestFit="1" customWidth="1"/>
    <col min="7931" max="7931" width="11" bestFit="1" customWidth="1"/>
    <col min="7932" max="7932" width="17.125" customWidth="1"/>
    <col min="7935" max="7942" width="16.125" customWidth="1"/>
    <col min="7943" max="7943" width="9.25" customWidth="1"/>
    <col min="7944" max="7944" width="7.125" customWidth="1"/>
    <col min="7945" max="7945" width="11.125" customWidth="1"/>
    <col min="7946" max="7946" width="7.125" customWidth="1"/>
    <col min="7947" max="7947" width="11.125" bestFit="1" customWidth="1"/>
    <col min="7948" max="7948" width="7.125" customWidth="1"/>
    <col min="7949" max="7949" width="11.125" bestFit="1" customWidth="1"/>
    <col min="7950" max="7950" width="7.125" customWidth="1"/>
    <col min="7951" max="7951" width="11.125" customWidth="1"/>
    <col min="7952" max="7952" width="7.125" customWidth="1"/>
    <col min="7953" max="7953" width="11.125" bestFit="1" customWidth="1"/>
    <col min="7954" max="7954" width="7.125" customWidth="1"/>
    <col min="7955" max="7955" width="11.125" bestFit="1" customWidth="1"/>
    <col min="7956" max="7956" width="9.25" customWidth="1"/>
    <col min="7957" max="7957" width="7.125" customWidth="1"/>
    <col min="7958" max="7958" width="11.125" customWidth="1"/>
    <col min="7959" max="7959" width="11.125" bestFit="1" customWidth="1"/>
    <col min="7960" max="7960" width="7.125" customWidth="1"/>
    <col min="7961" max="7961" width="11.125" bestFit="1" customWidth="1"/>
    <col min="7962" max="7962" width="11.125" customWidth="1"/>
    <col min="7963" max="7963" width="7.125" customWidth="1"/>
    <col min="7964" max="7965" width="11.125" bestFit="1" customWidth="1"/>
    <col min="7966" max="7966" width="7.125" customWidth="1"/>
    <col min="7967" max="7968" width="11.125" bestFit="1" customWidth="1"/>
    <col min="7969" max="7969" width="9.25" customWidth="1"/>
    <col min="7970" max="7970" width="7.125" customWidth="1"/>
    <col min="7971" max="7973" width="11.125" bestFit="1" customWidth="1"/>
    <col min="7974" max="7974" width="7.125" customWidth="1"/>
    <col min="7975" max="7977" width="11.125" bestFit="1" customWidth="1"/>
    <col min="7978" max="7978" width="7.125" customWidth="1"/>
    <col min="7979" max="7981" width="11.125" bestFit="1" customWidth="1"/>
    <col min="7982" max="7982" width="9.25" bestFit="1" customWidth="1"/>
    <col min="8181" max="8181" width="9.625" bestFit="1" customWidth="1"/>
    <col min="8182" max="8182" width="14.375" bestFit="1" customWidth="1"/>
    <col min="8183" max="8183" width="10.25" bestFit="1" customWidth="1"/>
    <col min="8184" max="8184" width="11" bestFit="1" customWidth="1"/>
    <col min="8185" max="8185" width="14.375" bestFit="1" customWidth="1"/>
    <col min="8186" max="8186" width="10.25" bestFit="1" customWidth="1"/>
    <col min="8187" max="8187" width="11" bestFit="1" customWidth="1"/>
    <col min="8188" max="8188" width="17.125" customWidth="1"/>
    <col min="8191" max="8198" width="16.125" customWidth="1"/>
    <col min="8199" max="8199" width="9.25" customWidth="1"/>
    <col min="8200" max="8200" width="7.125" customWidth="1"/>
    <col min="8201" max="8201" width="11.125" customWidth="1"/>
    <col min="8202" max="8202" width="7.125" customWidth="1"/>
    <col min="8203" max="8203" width="11.125" bestFit="1" customWidth="1"/>
    <col min="8204" max="8204" width="7.125" customWidth="1"/>
    <col min="8205" max="8205" width="11.125" bestFit="1" customWidth="1"/>
    <col min="8206" max="8206" width="7.125" customWidth="1"/>
    <col min="8207" max="8207" width="11.125" customWidth="1"/>
    <col min="8208" max="8208" width="7.125" customWidth="1"/>
    <col min="8209" max="8209" width="11.125" bestFit="1" customWidth="1"/>
    <col min="8210" max="8210" width="7.125" customWidth="1"/>
    <col min="8211" max="8211" width="11.125" bestFit="1" customWidth="1"/>
    <col min="8212" max="8212" width="9.25" customWidth="1"/>
    <col min="8213" max="8213" width="7.125" customWidth="1"/>
    <col min="8214" max="8214" width="11.125" customWidth="1"/>
    <col min="8215" max="8215" width="11.125" bestFit="1" customWidth="1"/>
    <col min="8216" max="8216" width="7.125" customWidth="1"/>
    <col min="8217" max="8217" width="11.125" bestFit="1" customWidth="1"/>
    <col min="8218" max="8218" width="11.125" customWidth="1"/>
    <col min="8219" max="8219" width="7.125" customWidth="1"/>
    <col min="8220" max="8221" width="11.125" bestFit="1" customWidth="1"/>
    <col min="8222" max="8222" width="7.125" customWidth="1"/>
    <col min="8223" max="8224" width="11.125" bestFit="1" customWidth="1"/>
    <col min="8225" max="8225" width="9.25" customWidth="1"/>
    <col min="8226" max="8226" width="7.125" customWidth="1"/>
    <col min="8227" max="8229" width="11.125" bestFit="1" customWidth="1"/>
    <col min="8230" max="8230" width="7.125" customWidth="1"/>
    <col min="8231" max="8233" width="11.125" bestFit="1" customWidth="1"/>
    <col min="8234" max="8234" width="7.125" customWidth="1"/>
    <col min="8235" max="8237" width="11.125" bestFit="1" customWidth="1"/>
    <col min="8238" max="8238" width="9.25" bestFit="1" customWidth="1"/>
    <col min="8437" max="8437" width="9.625" bestFit="1" customWidth="1"/>
    <col min="8438" max="8438" width="14.375" bestFit="1" customWidth="1"/>
    <col min="8439" max="8439" width="10.25" bestFit="1" customWidth="1"/>
    <col min="8440" max="8440" width="11" bestFit="1" customWidth="1"/>
    <col min="8441" max="8441" width="14.375" bestFit="1" customWidth="1"/>
    <col min="8442" max="8442" width="10.25" bestFit="1" customWidth="1"/>
    <col min="8443" max="8443" width="11" bestFit="1" customWidth="1"/>
    <col min="8444" max="8444" width="17.125" customWidth="1"/>
    <col min="8447" max="8454" width="16.125" customWidth="1"/>
    <col min="8455" max="8455" width="9.25" customWidth="1"/>
    <col min="8456" max="8456" width="7.125" customWidth="1"/>
    <col min="8457" max="8457" width="11.125" customWidth="1"/>
    <col min="8458" max="8458" width="7.125" customWidth="1"/>
    <col min="8459" max="8459" width="11.125" bestFit="1" customWidth="1"/>
    <col min="8460" max="8460" width="7.125" customWidth="1"/>
    <col min="8461" max="8461" width="11.125" bestFit="1" customWidth="1"/>
    <col min="8462" max="8462" width="7.125" customWidth="1"/>
    <col min="8463" max="8463" width="11.125" customWidth="1"/>
    <col min="8464" max="8464" width="7.125" customWidth="1"/>
    <col min="8465" max="8465" width="11.125" bestFit="1" customWidth="1"/>
    <col min="8466" max="8466" width="7.125" customWidth="1"/>
    <col min="8467" max="8467" width="11.125" bestFit="1" customWidth="1"/>
    <col min="8468" max="8468" width="9.25" customWidth="1"/>
    <col min="8469" max="8469" width="7.125" customWidth="1"/>
    <col min="8470" max="8470" width="11.125" customWidth="1"/>
    <col min="8471" max="8471" width="11.125" bestFit="1" customWidth="1"/>
    <col min="8472" max="8472" width="7.125" customWidth="1"/>
    <col min="8473" max="8473" width="11.125" bestFit="1" customWidth="1"/>
    <col min="8474" max="8474" width="11.125" customWidth="1"/>
    <col min="8475" max="8475" width="7.125" customWidth="1"/>
    <col min="8476" max="8477" width="11.125" bestFit="1" customWidth="1"/>
    <col min="8478" max="8478" width="7.125" customWidth="1"/>
    <col min="8479" max="8480" width="11.125" bestFit="1" customWidth="1"/>
    <col min="8481" max="8481" width="9.25" customWidth="1"/>
    <col min="8482" max="8482" width="7.125" customWidth="1"/>
    <col min="8483" max="8485" width="11.125" bestFit="1" customWidth="1"/>
    <col min="8486" max="8486" width="7.125" customWidth="1"/>
    <col min="8487" max="8489" width="11.125" bestFit="1" customWidth="1"/>
    <col min="8490" max="8490" width="7.125" customWidth="1"/>
    <col min="8491" max="8493" width="11.125" bestFit="1" customWidth="1"/>
    <col min="8494" max="8494" width="9.25" bestFit="1" customWidth="1"/>
    <col min="8693" max="8693" width="9.625" bestFit="1" customWidth="1"/>
    <col min="8694" max="8694" width="14.375" bestFit="1" customWidth="1"/>
    <col min="8695" max="8695" width="10.25" bestFit="1" customWidth="1"/>
    <col min="8696" max="8696" width="11" bestFit="1" customWidth="1"/>
    <col min="8697" max="8697" width="14.375" bestFit="1" customWidth="1"/>
    <col min="8698" max="8698" width="10.25" bestFit="1" customWidth="1"/>
    <col min="8699" max="8699" width="11" bestFit="1" customWidth="1"/>
    <col min="8700" max="8700" width="17.125" customWidth="1"/>
    <col min="8703" max="8710" width="16.125" customWidth="1"/>
    <col min="8711" max="8711" width="9.25" customWidth="1"/>
    <col min="8712" max="8712" width="7.125" customWidth="1"/>
    <col min="8713" max="8713" width="11.125" customWidth="1"/>
    <col min="8714" max="8714" width="7.125" customWidth="1"/>
    <col min="8715" max="8715" width="11.125" bestFit="1" customWidth="1"/>
    <col min="8716" max="8716" width="7.125" customWidth="1"/>
    <col min="8717" max="8717" width="11.125" bestFit="1" customWidth="1"/>
    <col min="8718" max="8718" width="7.125" customWidth="1"/>
    <col min="8719" max="8719" width="11.125" customWidth="1"/>
    <col min="8720" max="8720" width="7.125" customWidth="1"/>
    <col min="8721" max="8721" width="11.125" bestFit="1" customWidth="1"/>
    <col min="8722" max="8722" width="7.125" customWidth="1"/>
    <col min="8723" max="8723" width="11.125" bestFit="1" customWidth="1"/>
    <col min="8724" max="8724" width="9.25" customWidth="1"/>
    <col min="8725" max="8725" width="7.125" customWidth="1"/>
    <col min="8726" max="8726" width="11.125" customWidth="1"/>
    <col min="8727" max="8727" width="11.125" bestFit="1" customWidth="1"/>
    <col min="8728" max="8728" width="7.125" customWidth="1"/>
    <col min="8729" max="8729" width="11.125" bestFit="1" customWidth="1"/>
    <col min="8730" max="8730" width="11.125" customWidth="1"/>
    <col min="8731" max="8731" width="7.125" customWidth="1"/>
    <col min="8732" max="8733" width="11.125" bestFit="1" customWidth="1"/>
    <col min="8734" max="8734" width="7.125" customWidth="1"/>
    <col min="8735" max="8736" width="11.125" bestFit="1" customWidth="1"/>
    <col min="8737" max="8737" width="9.25" customWidth="1"/>
    <col min="8738" max="8738" width="7.125" customWidth="1"/>
    <col min="8739" max="8741" width="11.125" bestFit="1" customWidth="1"/>
    <col min="8742" max="8742" width="7.125" customWidth="1"/>
    <col min="8743" max="8745" width="11.125" bestFit="1" customWidth="1"/>
    <col min="8746" max="8746" width="7.125" customWidth="1"/>
    <col min="8747" max="8749" width="11.125" bestFit="1" customWidth="1"/>
    <col min="8750" max="8750" width="9.25" bestFit="1" customWidth="1"/>
    <col min="8949" max="8949" width="9.625" bestFit="1" customWidth="1"/>
    <col min="8950" max="8950" width="14.375" bestFit="1" customWidth="1"/>
    <col min="8951" max="8951" width="10.25" bestFit="1" customWidth="1"/>
    <col min="8952" max="8952" width="11" bestFit="1" customWidth="1"/>
    <col min="8953" max="8953" width="14.375" bestFit="1" customWidth="1"/>
    <col min="8954" max="8954" width="10.25" bestFit="1" customWidth="1"/>
    <col min="8955" max="8955" width="11" bestFit="1" customWidth="1"/>
    <col min="8956" max="8956" width="17.125" customWidth="1"/>
    <col min="8959" max="8966" width="16.125" customWidth="1"/>
    <col min="8967" max="8967" width="9.25" customWidth="1"/>
    <col min="8968" max="8968" width="7.125" customWidth="1"/>
    <col min="8969" max="8969" width="11.125" customWidth="1"/>
    <col min="8970" max="8970" width="7.125" customWidth="1"/>
    <col min="8971" max="8971" width="11.125" bestFit="1" customWidth="1"/>
    <col min="8972" max="8972" width="7.125" customWidth="1"/>
    <col min="8973" max="8973" width="11.125" bestFit="1" customWidth="1"/>
    <col min="8974" max="8974" width="7.125" customWidth="1"/>
    <col min="8975" max="8975" width="11.125" customWidth="1"/>
    <col min="8976" max="8976" width="7.125" customWidth="1"/>
    <col min="8977" max="8977" width="11.125" bestFit="1" customWidth="1"/>
    <col min="8978" max="8978" width="7.125" customWidth="1"/>
    <col min="8979" max="8979" width="11.125" bestFit="1" customWidth="1"/>
    <col min="8980" max="8980" width="9.25" customWidth="1"/>
    <col min="8981" max="8981" width="7.125" customWidth="1"/>
    <col min="8982" max="8982" width="11.125" customWidth="1"/>
    <col min="8983" max="8983" width="11.125" bestFit="1" customWidth="1"/>
    <col min="8984" max="8984" width="7.125" customWidth="1"/>
    <col min="8985" max="8985" width="11.125" bestFit="1" customWidth="1"/>
    <col min="8986" max="8986" width="11.125" customWidth="1"/>
    <col min="8987" max="8987" width="7.125" customWidth="1"/>
    <col min="8988" max="8989" width="11.125" bestFit="1" customWidth="1"/>
    <col min="8990" max="8990" width="7.125" customWidth="1"/>
    <col min="8991" max="8992" width="11.125" bestFit="1" customWidth="1"/>
    <col min="8993" max="8993" width="9.25" customWidth="1"/>
    <col min="8994" max="8994" width="7.125" customWidth="1"/>
    <col min="8995" max="8997" width="11.125" bestFit="1" customWidth="1"/>
    <col min="8998" max="8998" width="7.125" customWidth="1"/>
    <col min="8999" max="9001" width="11.125" bestFit="1" customWidth="1"/>
    <col min="9002" max="9002" width="7.125" customWidth="1"/>
    <col min="9003" max="9005" width="11.125" bestFit="1" customWidth="1"/>
    <col min="9006" max="9006" width="9.25" bestFit="1" customWidth="1"/>
    <col min="9205" max="9205" width="9.625" bestFit="1" customWidth="1"/>
    <col min="9206" max="9206" width="14.375" bestFit="1" customWidth="1"/>
    <col min="9207" max="9207" width="10.25" bestFit="1" customWidth="1"/>
    <col min="9208" max="9208" width="11" bestFit="1" customWidth="1"/>
    <col min="9209" max="9209" width="14.375" bestFit="1" customWidth="1"/>
    <col min="9210" max="9210" width="10.25" bestFit="1" customWidth="1"/>
    <col min="9211" max="9211" width="11" bestFit="1" customWidth="1"/>
    <col min="9212" max="9212" width="17.125" customWidth="1"/>
    <col min="9215" max="9222" width="16.125" customWidth="1"/>
    <col min="9223" max="9223" width="9.25" customWidth="1"/>
    <col min="9224" max="9224" width="7.125" customWidth="1"/>
    <col min="9225" max="9225" width="11.125" customWidth="1"/>
    <col min="9226" max="9226" width="7.125" customWidth="1"/>
    <col min="9227" max="9227" width="11.125" bestFit="1" customWidth="1"/>
    <col min="9228" max="9228" width="7.125" customWidth="1"/>
    <col min="9229" max="9229" width="11.125" bestFit="1" customWidth="1"/>
    <col min="9230" max="9230" width="7.125" customWidth="1"/>
    <col min="9231" max="9231" width="11.125" customWidth="1"/>
    <col min="9232" max="9232" width="7.125" customWidth="1"/>
    <col min="9233" max="9233" width="11.125" bestFit="1" customWidth="1"/>
    <col min="9234" max="9234" width="7.125" customWidth="1"/>
    <col min="9235" max="9235" width="11.125" bestFit="1" customWidth="1"/>
    <col min="9236" max="9236" width="9.25" customWidth="1"/>
    <col min="9237" max="9237" width="7.125" customWidth="1"/>
    <col min="9238" max="9238" width="11.125" customWidth="1"/>
    <col min="9239" max="9239" width="11.125" bestFit="1" customWidth="1"/>
    <col min="9240" max="9240" width="7.125" customWidth="1"/>
    <col min="9241" max="9241" width="11.125" bestFit="1" customWidth="1"/>
    <col min="9242" max="9242" width="11.125" customWidth="1"/>
    <col min="9243" max="9243" width="7.125" customWidth="1"/>
    <col min="9244" max="9245" width="11.125" bestFit="1" customWidth="1"/>
    <col min="9246" max="9246" width="7.125" customWidth="1"/>
    <col min="9247" max="9248" width="11.125" bestFit="1" customWidth="1"/>
    <col min="9249" max="9249" width="9.25" customWidth="1"/>
    <col min="9250" max="9250" width="7.125" customWidth="1"/>
    <col min="9251" max="9253" width="11.125" bestFit="1" customWidth="1"/>
    <col min="9254" max="9254" width="7.125" customWidth="1"/>
    <col min="9255" max="9257" width="11.125" bestFit="1" customWidth="1"/>
    <col min="9258" max="9258" width="7.125" customWidth="1"/>
    <col min="9259" max="9261" width="11.125" bestFit="1" customWidth="1"/>
    <col min="9262" max="9262" width="9.25" bestFit="1" customWidth="1"/>
    <col min="9461" max="9461" width="9.625" bestFit="1" customWidth="1"/>
    <col min="9462" max="9462" width="14.375" bestFit="1" customWidth="1"/>
    <col min="9463" max="9463" width="10.25" bestFit="1" customWidth="1"/>
    <col min="9464" max="9464" width="11" bestFit="1" customWidth="1"/>
    <col min="9465" max="9465" width="14.375" bestFit="1" customWidth="1"/>
    <col min="9466" max="9466" width="10.25" bestFit="1" customWidth="1"/>
    <col min="9467" max="9467" width="11" bestFit="1" customWidth="1"/>
    <col min="9468" max="9468" width="17.125" customWidth="1"/>
    <col min="9471" max="9478" width="16.125" customWidth="1"/>
    <col min="9479" max="9479" width="9.25" customWidth="1"/>
    <col min="9480" max="9480" width="7.125" customWidth="1"/>
    <col min="9481" max="9481" width="11.125" customWidth="1"/>
    <col min="9482" max="9482" width="7.125" customWidth="1"/>
    <col min="9483" max="9483" width="11.125" bestFit="1" customWidth="1"/>
    <col min="9484" max="9484" width="7.125" customWidth="1"/>
    <col min="9485" max="9485" width="11.125" bestFit="1" customWidth="1"/>
    <col min="9486" max="9486" width="7.125" customWidth="1"/>
    <col min="9487" max="9487" width="11.125" customWidth="1"/>
    <col min="9488" max="9488" width="7.125" customWidth="1"/>
    <col min="9489" max="9489" width="11.125" bestFit="1" customWidth="1"/>
    <col min="9490" max="9490" width="7.125" customWidth="1"/>
    <col min="9491" max="9491" width="11.125" bestFit="1" customWidth="1"/>
    <col min="9492" max="9492" width="9.25" customWidth="1"/>
    <col min="9493" max="9493" width="7.125" customWidth="1"/>
    <col min="9494" max="9494" width="11.125" customWidth="1"/>
    <col min="9495" max="9495" width="11.125" bestFit="1" customWidth="1"/>
    <col min="9496" max="9496" width="7.125" customWidth="1"/>
    <col min="9497" max="9497" width="11.125" bestFit="1" customWidth="1"/>
    <col min="9498" max="9498" width="11.125" customWidth="1"/>
    <col min="9499" max="9499" width="7.125" customWidth="1"/>
    <col min="9500" max="9501" width="11.125" bestFit="1" customWidth="1"/>
    <col min="9502" max="9502" width="7.125" customWidth="1"/>
    <col min="9503" max="9504" width="11.125" bestFit="1" customWidth="1"/>
    <col min="9505" max="9505" width="9.25" customWidth="1"/>
    <col min="9506" max="9506" width="7.125" customWidth="1"/>
    <col min="9507" max="9509" width="11.125" bestFit="1" customWidth="1"/>
    <col min="9510" max="9510" width="7.125" customWidth="1"/>
    <col min="9511" max="9513" width="11.125" bestFit="1" customWidth="1"/>
    <col min="9514" max="9514" width="7.125" customWidth="1"/>
    <col min="9515" max="9517" width="11.125" bestFit="1" customWidth="1"/>
    <col min="9518" max="9518" width="9.25" bestFit="1" customWidth="1"/>
    <col min="9717" max="9717" width="9.625" bestFit="1" customWidth="1"/>
    <col min="9718" max="9718" width="14.375" bestFit="1" customWidth="1"/>
    <col min="9719" max="9719" width="10.25" bestFit="1" customWidth="1"/>
    <col min="9720" max="9720" width="11" bestFit="1" customWidth="1"/>
    <col min="9721" max="9721" width="14.375" bestFit="1" customWidth="1"/>
    <col min="9722" max="9722" width="10.25" bestFit="1" customWidth="1"/>
    <col min="9723" max="9723" width="11" bestFit="1" customWidth="1"/>
    <col min="9724" max="9724" width="17.125" customWidth="1"/>
    <col min="9727" max="9734" width="16.125" customWidth="1"/>
    <col min="9735" max="9735" width="9.25" customWidth="1"/>
    <col min="9736" max="9736" width="7.125" customWidth="1"/>
    <col min="9737" max="9737" width="11.125" customWidth="1"/>
    <col min="9738" max="9738" width="7.125" customWidth="1"/>
    <col min="9739" max="9739" width="11.125" bestFit="1" customWidth="1"/>
    <col min="9740" max="9740" width="7.125" customWidth="1"/>
    <col min="9741" max="9741" width="11.125" bestFit="1" customWidth="1"/>
    <col min="9742" max="9742" width="7.125" customWidth="1"/>
    <col min="9743" max="9743" width="11.125" customWidth="1"/>
    <col min="9744" max="9744" width="7.125" customWidth="1"/>
    <col min="9745" max="9745" width="11.125" bestFit="1" customWidth="1"/>
    <col min="9746" max="9746" width="7.125" customWidth="1"/>
    <col min="9747" max="9747" width="11.125" bestFit="1" customWidth="1"/>
    <col min="9748" max="9748" width="9.25" customWidth="1"/>
    <col min="9749" max="9749" width="7.125" customWidth="1"/>
    <col min="9750" max="9750" width="11.125" customWidth="1"/>
    <col min="9751" max="9751" width="11.125" bestFit="1" customWidth="1"/>
    <col min="9752" max="9752" width="7.125" customWidth="1"/>
    <col min="9753" max="9753" width="11.125" bestFit="1" customWidth="1"/>
    <col min="9754" max="9754" width="11.125" customWidth="1"/>
    <col min="9755" max="9755" width="7.125" customWidth="1"/>
    <col min="9756" max="9757" width="11.125" bestFit="1" customWidth="1"/>
    <col min="9758" max="9758" width="7.125" customWidth="1"/>
    <col min="9759" max="9760" width="11.125" bestFit="1" customWidth="1"/>
    <col min="9761" max="9761" width="9.25" customWidth="1"/>
    <col min="9762" max="9762" width="7.125" customWidth="1"/>
    <col min="9763" max="9765" width="11.125" bestFit="1" customWidth="1"/>
    <col min="9766" max="9766" width="7.125" customWidth="1"/>
    <col min="9767" max="9769" width="11.125" bestFit="1" customWidth="1"/>
    <col min="9770" max="9770" width="7.125" customWidth="1"/>
    <col min="9771" max="9773" width="11.125" bestFit="1" customWidth="1"/>
    <col min="9774" max="9774" width="9.25" bestFit="1" customWidth="1"/>
    <col min="9973" max="9973" width="9.625" bestFit="1" customWidth="1"/>
    <col min="9974" max="9974" width="14.375" bestFit="1" customWidth="1"/>
    <col min="9975" max="9975" width="10.25" bestFit="1" customWidth="1"/>
    <col min="9976" max="9976" width="11" bestFit="1" customWidth="1"/>
    <col min="9977" max="9977" width="14.375" bestFit="1" customWidth="1"/>
    <col min="9978" max="9978" width="10.25" bestFit="1" customWidth="1"/>
    <col min="9979" max="9979" width="11" bestFit="1" customWidth="1"/>
    <col min="9980" max="9980" width="17.125" customWidth="1"/>
    <col min="9983" max="9990" width="16.125" customWidth="1"/>
    <col min="9991" max="9991" width="9.25" customWidth="1"/>
    <col min="9992" max="9992" width="7.125" customWidth="1"/>
    <col min="9993" max="9993" width="11.125" customWidth="1"/>
    <col min="9994" max="9994" width="7.125" customWidth="1"/>
    <col min="9995" max="9995" width="11.125" bestFit="1" customWidth="1"/>
    <col min="9996" max="9996" width="7.125" customWidth="1"/>
    <col min="9997" max="9997" width="11.125" bestFit="1" customWidth="1"/>
    <col min="9998" max="9998" width="7.125" customWidth="1"/>
    <col min="9999" max="9999" width="11.125" customWidth="1"/>
    <col min="10000" max="10000" width="7.125" customWidth="1"/>
    <col min="10001" max="10001" width="11.125" bestFit="1" customWidth="1"/>
    <col min="10002" max="10002" width="7.125" customWidth="1"/>
    <col min="10003" max="10003" width="11.125" bestFit="1" customWidth="1"/>
    <col min="10004" max="10004" width="9.25" customWidth="1"/>
    <col min="10005" max="10005" width="7.125" customWidth="1"/>
    <col min="10006" max="10006" width="11.125" customWidth="1"/>
    <col min="10007" max="10007" width="11.125" bestFit="1" customWidth="1"/>
    <col min="10008" max="10008" width="7.125" customWidth="1"/>
    <col min="10009" max="10009" width="11.125" bestFit="1" customWidth="1"/>
    <col min="10010" max="10010" width="11.125" customWidth="1"/>
    <col min="10011" max="10011" width="7.125" customWidth="1"/>
    <col min="10012" max="10013" width="11.125" bestFit="1" customWidth="1"/>
    <col min="10014" max="10014" width="7.125" customWidth="1"/>
    <col min="10015" max="10016" width="11.125" bestFit="1" customWidth="1"/>
    <col min="10017" max="10017" width="9.25" customWidth="1"/>
    <col min="10018" max="10018" width="7.125" customWidth="1"/>
    <col min="10019" max="10021" width="11.125" bestFit="1" customWidth="1"/>
    <col min="10022" max="10022" width="7.125" customWidth="1"/>
    <col min="10023" max="10025" width="11.125" bestFit="1" customWidth="1"/>
    <col min="10026" max="10026" width="7.125" customWidth="1"/>
    <col min="10027" max="10029" width="11.125" bestFit="1" customWidth="1"/>
    <col min="10030" max="10030" width="9.25" bestFit="1" customWidth="1"/>
    <col min="10229" max="10229" width="9.625" bestFit="1" customWidth="1"/>
    <col min="10230" max="10230" width="14.375" bestFit="1" customWidth="1"/>
    <col min="10231" max="10231" width="10.25" bestFit="1" customWidth="1"/>
    <col min="10232" max="10232" width="11" bestFit="1" customWidth="1"/>
    <col min="10233" max="10233" width="14.375" bestFit="1" customWidth="1"/>
    <col min="10234" max="10234" width="10.25" bestFit="1" customWidth="1"/>
    <col min="10235" max="10235" width="11" bestFit="1" customWidth="1"/>
    <col min="10236" max="10236" width="17.125" customWidth="1"/>
    <col min="10239" max="10246" width="16.125" customWidth="1"/>
    <col min="10247" max="10247" width="9.25" customWidth="1"/>
    <col min="10248" max="10248" width="7.125" customWidth="1"/>
    <col min="10249" max="10249" width="11.125" customWidth="1"/>
    <col min="10250" max="10250" width="7.125" customWidth="1"/>
    <col min="10251" max="10251" width="11.125" bestFit="1" customWidth="1"/>
    <col min="10252" max="10252" width="7.125" customWidth="1"/>
    <col min="10253" max="10253" width="11.125" bestFit="1" customWidth="1"/>
    <col min="10254" max="10254" width="7.125" customWidth="1"/>
    <col min="10255" max="10255" width="11.125" customWidth="1"/>
    <col min="10256" max="10256" width="7.125" customWidth="1"/>
    <col min="10257" max="10257" width="11.125" bestFit="1" customWidth="1"/>
    <col min="10258" max="10258" width="7.125" customWidth="1"/>
    <col min="10259" max="10259" width="11.125" bestFit="1" customWidth="1"/>
    <col min="10260" max="10260" width="9.25" customWidth="1"/>
    <col min="10261" max="10261" width="7.125" customWidth="1"/>
    <col min="10262" max="10262" width="11.125" customWidth="1"/>
    <col min="10263" max="10263" width="11.125" bestFit="1" customWidth="1"/>
    <col min="10264" max="10264" width="7.125" customWidth="1"/>
    <col min="10265" max="10265" width="11.125" bestFit="1" customWidth="1"/>
    <col min="10266" max="10266" width="11.125" customWidth="1"/>
    <col min="10267" max="10267" width="7.125" customWidth="1"/>
    <col min="10268" max="10269" width="11.125" bestFit="1" customWidth="1"/>
    <col min="10270" max="10270" width="7.125" customWidth="1"/>
    <col min="10271" max="10272" width="11.125" bestFit="1" customWidth="1"/>
    <col min="10273" max="10273" width="9.25" customWidth="1"/>
    <col min="10274" max="10274" width="7.125" customWidth="1"/>
    <col min="10275" max="10277" width="11.125" bestFit="1" customWidth="1"/>
    <col min="10278" max="10278" width="7.125" customWidth="1"/>
    <col min="10279" max="10281" width="11.125" bestFit="1" customWidth="1"/>
    <col min="10282" max="10282" width="7.125" customWidth="1"/>
    <col min="10283" max="10285" width="11.125" bestFit="1" customWidth="1"/>
    <col min="10286" max="10286" width="9.25" bestFit="1" customWidth="1"/>
    <col min="10485" max="10485" width="9.625" bestFit="1" customWidth="1"/>
    <col min="10486" max="10486" width="14.375" bestFit="1" customWidth="1"/>
    <col min="10487" max="10487" width="10.25" bestFit="1" customWidth="1"/>
    <col min="10488" max="10488" width="11" bestFit="1" customWidth="1"/>
    <col min="10489" max="10489" width="14.375" bestFit="1" customWidth="1"/>
    <col min="10490" max="10490" width="10.25" bestFit="1" customWidth="1"/>
    <col min="10491" max="10491" width="11" bestFit="1" customWidth="1"/>
    <col min="10492" max="10492" width="17.125" customWidth="1"/>
    <col min="10495" max="10502" width="16.125" customWidth="1"/>
    <col min="10503" max="10503" width="9.25" customWidth="1"/>
    <col min="10504" max="10504" width="7.125" customWidth="1"/>
    <col min="10505" max="10505" width="11.125" customWidth="1"/>
    <col min="10506" max="10506" width="7.125" customWidth="1"/>
    <col min="10507" max="10507" width="11.125" bestFit="1" customWidth="1"/>
    <col min="10508" max="10508" width="7.125" customWidth="1"/>
    <col min="10509" max="10509" width="11.125" bestFit="1" customWidth="1"/>
    <col min="10510" max="10510" width="7.125" customWidth="1"/>
    <col min="10511" max="10511" width="11.125" customWidth="1"/>
    <col min="10512" max="10512" width="7.125" customWidth="1"/>
    <col min="10513" max="10513" width="11.125" bestFit="1" customWidth="1"/>
    <col min="10514" max="10514" width="7.125" customWidth="1"/>
    <col min="10515" max="10515" width="11.125" bestFit="1" customWidth="1"/>
    <col min="10516" max="10516" width="9.25" customWidth="1"/>
    <col min="10517" max="10517" width="7.125" customWidth="1"/>
    <col min="10518" max="10518" width="11.125" customWidth="1"/>
    <col min="10519" max="10519" width="11.125" bestFit="1" customWidth="1"/>
    <col min="10520" max="10520" width="7.125" customWidth="1"/>
    <col min="10521" max="10521" width="11.125" bestFit="1" customWidth="1"/>
    <col min="10522" max="10522" width="11.125" customWidth="1"/>
    <col min="10523" max="10523" width="7.125" customWidth="1"/>
    <col min="10524" max="10525" width="11.125" bestFit="1" customWidth="1"/>
    <col min="10526" max="10526" width="7.125" customWidth="1"/>
    <col min="10527" max="10528" width="11.125" bestFit="1" customWidth="1"/>
    <col min="10529" max="10529" width="9.25" customWidth="1"/>
    <col min="10530" max="10530" width="7.125" customWidth="1"/>
    <col min="10531" max="10533" width="11.125" bestFit="1" customWidth="1"/>
    <col min="10534" max="10534" width="7.125" customWidth="1"/>
    <col min="10535" max="10537" width="11.125" bestFit="1" customWidth="1"/>
    <col min="10538" max="10538" width="7.125" customWidth="1"/>
    <col min="10539" max="10541" width="11.125" bestFit="1" customWidth="1"/>
    <col min="10542" max="10542" width="9.25" bestFit="1" customWidth="1"/>
    <col min="10741" max="10741" width="9.625" bestFit="1" customWidth="1"/>
    <col min="10742" max="10742" width="14.375" bestFit="1" customWidth="1"/>
    <col min="10743" max="10743" width="10.25" bestFit="1" customWidth="1"/>
    <col min="10744" max="10744" width="11" bestFit="1" customWidth="1"/>
    <col min="10745" max="10745" width="14.375" bestFit="1" customWidth="1"/>
    <col min="10746" max="10746" width="10.25" bestFit="1" customWidth="1"/>
    <col min="10747" max="10747" width="11" bestFit="1" customWidth="1"/>
    <col min="10748" max="10748" width="17.125" customWidth="1"/>
    <col min="10751" max="10758" width="16.125" customWidth="1"/>
    <col min="10759" max="10759" width="9.25" customWidth="1"/>
    <col min="10760" max="10760" width="7.125" customWidth="1"/>
    <col min="10761" max="10761" width="11.125" customWidth="1"/>
    <col min="10762" max="10762" width="7.125" customWidth="1"/>
    <col min="10763" max="10763" width="11.125" bestFit="1" customWidth="1"/>
    <col min="10764" max="10764" width="7.125" customWidth="1"/>
    <col min="10765" max="10765" width="11.125" bestFit="1" customWidth="1"/>
    <col min="10766" max="10766" width="7.125" customWidth="1"/>
    <col min="10767" max="10767" width="11.125" customWidth="1"/>
    <col min="10768" max="10768" width="7.125" customWidth="1"/>
    <col min="10769" max="10769" width="11.125" bestFit="1" customWidth="1"/>
    <col min="10770" max="10770" width="7.125" customWidth="1"/>
    <col min="10771" max="10771" width="11.125" bestFit="1" customWidth="1"/>
    <col min="10772" max="10772" width="9.25" customWidth="1"/>
    <col min="10773" max="10773" width="7.125" customWidth="1"/>
    <col min="10774" max="10774" width="11.125" customWidth="1"/>
    <col min="10775" max="10775" width="11.125" bestFit="1" customWidth="1"/>
    <col min="10776" max="10776" width="7.125" customWidth="1"/>
    <col min="10777" max="10777" width="11.125" bestFit="1" customWidth="1"/>
    <col min="10778" max="10778" width="11.125" customWidth="1"/>
    <col min="10779" max="10779" width="7.125" customWidth="1"/>
    <col min="10780" max="10781" width="11.125" bestFit="1" customWidth="1"/>
    <col min="10782" max="10782" width="7.125" customWidth="1"/>
    <col min="10783" max="10784" width="11.125" bestFit="1" customWidth="1"/>
    <col min="10785" max="10785" width="9.25" customWidth="1"/>
    <col min="10786" max="10786" width="7.125" customWidth="1"/>
    <col min="10787" max="10789" width="11.125" bestFit="1" customWidth="1"/>
    <col min="10790" max="10790" width="7.125" customWidth="1"/>
    <col min="10791" max="10793" width="11.125" bestFit="1" customWidth="1"/>
    <col min="10794" max="10794" width="7.125" customWidth="1"/>
    <col min="10795" max="10797" width="11.125" bestFit="1" customWidth="1"/>
    <col min="10798" max="10798" width="9.25" bestFit="1" customWidth="1"/>
    <col min="10997" max="10997" width="9.625" bestFit="1" customWidth="1"/>
    <col min="10998" max="10998" width="14.375" bestFit="1" customWidth="1"/>
    <col min="10999" max="10999" width="10.25" bestFit="1" customWidth="1"/>
    <col min="11000" max="11000" width="11" bestFit="1" customWidth="1"/>
    <col min="11001" max="11001" width="14.375" bestFit="1" customWidth="1"/>
    <col min="11002" max="11002" width="10.25" bestFit="1" customWidth="1"/>
    <col min="11003" max="11003" width="11" bestFit="1" customWidth="1"/>
    <col min="11004" max="11004" width="17.125" customWidth="1"/>
    <col min="11007" max="11014" width="16.125" customWidth="1"/>
    <col min="11015" max="11015" width="9.25" customWidth="1"/>
    <col min="11016" max="11016" width="7.125" customWidth="1"/>
    <col min="11017" max="11017" width="11.125" customWidth="1"/>
    <col min="11018" max="11018" width="7.125" customWidth="1"/>
    <col min="11019" max="11019" width="11.125" bestFit="1" customWidth="1"/>
    <col min="11020" max="11020" width="7.125" customWidth="1"/>
    <col min="11021" max="11021" width="11.125" bestFit="1" customWidth="1"/>
    <col min="11022" max="11022" width="7.125" customWidth="1"/>
    <col min="11023" max="11023" width="11.125" customWidth="1"/>
    <col min="11024" max="11024" width="7.125" customWidth="1"/>
    <col min="11025" max="11025" width="11.125" bestFit="1" customWidth="1"/>
    <col min="11026" max="11026" width="7.125" customWidth="1"/>
    <col min="11027" max="11027" width="11.125" bestFit="1" customWidth="1"/>
    <col min="11028" max="11028" width="9.25" customWidth="1"/>
    <col min="11029" max="11029" width="7.125" customWidth="1"/>
    <col min="11030" max="11030" width="11.125" customWidth="1"/>
    <col min="11031" max="11031" width="11.125" bestFit="1" customWidth="1"/>
    <col min="11032" max="11032" width="7.125" customWidth="1"/>
    <col min="11033" max="11033" width="11.125" bestFit="1" customWidth="1"/>
    <col min="11034" max="11034" width="11.125" customWidth="1"/>
    <col min="11035" max="11035" width="7.125" customWidth="1"/>
    <col min="11036" max="11037" width="11.125" bestFit="1" customWidth="1"/>
    <col min="11038" max="11038" width="7.125" customWidth="1"/>
    <col min="11039" max="11040" width="11.125" bestFit="1" customWidth="1"/>
    <col min="11041" max="11041" width="9.25" customWidth="1"/>
    <col min="11042" max="11042" width="7.125" customWidth="1"/>
    <col min="11043" max="11045" width="11.125" bestFit="1" customWidth="1"/>
    <col min="11046" max="11046" width="7.125" customWidth="1"/>
    <col min="11047" max="11049" width="11.125" bestFit="1" customWidth="1"/>
    <col min="11050" max="11050" width="7.125" customWidth="1"/>
    <col min="11051" max="11053" width="11.125" bestFit="1" customWidth="1"/>
    <col min="11054" max="11054" width="9.25" bestFit="1" customWidth="1"/>
    <col min="11253" max="11253" width="9.625" bestFit="1" customWidth="1"/>
    <col min="11254" max="11254" width="14.375" bestFit="1" customWidth="1"/>
    <col min="11255" max="11255" width="10.25" bestFit="1" customWidth="1"/>
    <col min="11256" max="11256" width="11" bestFit="1" customWidth="1"/>
    <col min="11257" max="11257" width="14.375" bestFit="1" customWidth="1"/>
    <col min="11258" max="11258" width="10.25" bestFit="1" customWidth="1"/>
    <col min="11259" max="11259" width="11" bestFit="1" customWidth="1"/>
    <col min="11260" max="11260" width="17.125" customWidth="1"/>
    <col min="11263" max="11270" width="16.125" customWidth="1"/>
    <col min="11271" max="11271" width="9.25" customWidth="1"/>
    <col min="11272" max="11272" width="7.125" customWidth="1"/>
    <col min="11273" max="11273" width="11.125" customWidth="1"/>
    <col min="11274" max="11274" width="7.125" customWidth="1"/>
    <col min="11275" max="11275" width="11.125" bestFit="1" customWidth="1"/>
    <col min="11276" max="11276" width="7.125" customWidth="1"/>
    <col min="11277" max="11277" width="11.125" bestFit="1" customWidth="1"/>
    <col min="11278" max="11278" width="7.125" customWidth="1"/>
    <col min="11279" max="11279" width="11.125" customWidth="1"/>
    <col min="11280" max="11280" width="7.125" customWidth="1"/>
    <col min="11281" max="11281" width="11.125" bestFit="1" customWidth="1"/>
    <col min="11282" max="11282" width="7.125" customWidth="1"/>
    <col min="11283" max="11283" width="11.125" bestFit="1" customWidth="1"/>
    <col min="11284" max="11284" width="9.25" customWidth="1"/>
    <col min="11285" max="11285" width="7.125" customWidth="1"/>
    <col min="11286" max="11286" width="11.125" customWidth="1"/>
    <col min="11287" max="11287" width="11.125" bestFit="1" customWidth="1"/>
    <col min="11288" max="11288" width="7.125" customWidth="1"/>
    <col min="11289" max="11289" width="11.125" bestFit="1" customWidth="1"/>
    <col min="11290" max="11290" width="11.125" customWidth="1"/>
    <col min="11291" max="11291" width="7.125" customWidth="1"/>
    <col min="11292" max="11293" width="11.125" bestFit="1" customWidth="1"/>
    <col min="11294" max="11294" width="7.125" customWidth="1"/>
    <col min="11295" max="11296" width="11.125" bestFit="1" customWidth="1"/>
    <col min="11297" max="11297" width="9.25" customWidth="1"/>
    <col min="11298" max="11298" width="7.125" customWidth="1"/>
    <col min="11299" max="11301" width="11.125" bestFit="1" customWidth="1"/>
    <col min="11302" max="11302" width="7.125" customWidth="1"/>
    <col min="11303" max="11305" width="11.125" bestFit="1" customWidth="1"/>
    <col min="11306" max="11306" width="7.125" customWidth="1"/>
    <col min="11307" max="11309" width="11.125" bestFit="1" customWidth="1"/>
    <col min="11310" max="11310" width="9.25" bestFit="1" customWidth="1"/>
    <col min="11509" max="11509" width="9.625" bestFit="1" customWidth="1"/>
    <col min="11510" max="11510" width="14.375" bestFit="1" customWidth="1"/>
    <col min="11511" max="11511" width="10.25" bestFit="1" customWidth="1"/>
    <col min="11512" max="11512" width="11" bestFit="1" customWidth="1"/>
    <col min="11513" max="11513" width="14.375" bestFit="1" customWidth="1"/>
    <col min="11514" max="11514" width="10.25" bestFit="1" customWidth="1"/>
    <col min="11515" max="11515" width="11" bestFit="1" customWidth="1"/>
    <col min="11516" max="11516" width="17.125" customWidth="1"/>
    <col min="11519" max="11526" width="16.125" customWidth="1"/>
    <col min="11527" max="11527" width="9.25" customWidth="1"/>
    <col min="11528" max="11528" width="7.125" customWidth="1"/>
    <col min="11529" max="11529" width="11.125" customWidth="1"/>
    <col min="11530" max="11530" width="7.125" customWidth="1"/>
    <col min="11531" max="11531" width="11.125" bestFit="1" customWidth="1"/>
    <col min="11532" max="11532" width="7.125" customWidth="1"/>
    <col min="11533" max="11533" width="11.125" bestFit="1" customWidth="1"/>
    <col min="11534" max="11534" width="7.125" customWidth="1"/>
    <col min="11535" max="11535" width="11.125" customWidth="1"/>
    <col min="11536" max="11536" width="7.125" customWidth="1"/>
    <col min="11537" max="11537" width="11.125" bestFit="1" customWidth="1"/>
    <col min="11538" max="11538" width="7.125" customWidth="1"/>
    <col min="11539" max="11539" width="11.125" bestFit="1" customWidth="1"/>
    <col min="11540" max="11540" width="9.25" customWidth="1"/>
    <col min="11541" max="11541" width="7.125" customWidth="1"/>
    <col min="11542" max="11542" width="11.125" customWidth="1"/>
    <col min="11543" max="11543" width="11.125" bestFit="1" customWidth="1"/>
    <col min="11544" max="11544" width="7.125" customWidth="1"/>
    <col min="11545" max="11545" width="11.125" bestFit="1" customWidth="1"/>
    <col min="11546" max="11546" width="11.125" customWidth="1"/>
    <col min="11547" max="11547" width="7.125" customWidth="1"/>
    <col min="11548" max="11549" width="11.125" bestFit="1" customWidth="1"/>
    <col min="11550" max="11550" width="7.125" customWidth="1"/>
    <col min="11551" max="11552" width="11.125" bestFit="1" customWidth="1"/>
    <col min="11553" max="11553" width="9.25" customWidth="1"/>
    <col min="11554" max="11554" width="7.125" customWidth="1"/>
    <col min="11555" max="11557" width="11.125" bestFit="1" customWidth="1"/>
    <col min="11558" max="11558" width="7.125" customWidth="1"/>
    <col min="11559" max="11561" width="11.125" bestFit="1" customWidth="1"/>
    <col min="11562" max="11562" width="7.125" customWidth="1"/>
    <col min="11563" max="11565" width="11.125" bestFit="1" customWidth="1"/>
    <col min="11566" max="11566" width="9.25" bestFit="1" customWidth="1"/>
    <col min="11765" max="11765" width="9.625" bestFit="1" customWidth="1"/>
    <col min="11766" max="11766" width="14.375" bestFit="1" customWidth="1"/>
    <col min="11767" max="11767" width="10.25" bestFit="1" customWidth="1"/>
    <col min="11768" max="11768" width="11" bestFit="1" customWidth="1"/>
    <col min="11769" max="11769" width="14.375" bestFit="1" customWidth="1"/>
    <col min="11770" max="11770" width="10.25" bestFit="1" customWidth="1"/>
    <col min="11771" max="11771" width="11" bestFit="1" customWidth="1"/>
    <col min="11772" max="11772" width="17.125" customWidth="1"/>
    <col min="11775" max="11782" width="16.125" customWidth="1"/>
    <col min="11783" max="11783" width="9.25" customWidth="1"/>
    <col min="11784" max="11784" width="7.125" customWidth="1"/>
    <col min="11785" max="11785" width="11.125" customWidth="1"/>
    <col min="11786" max="11786" width="7.125" customWidth="1"/>
    <col min="11787" max="11787" width="11.125" bestFit="1" customWidth="1"/>
    <col min="11788" max="11788" width="7.125" customWidth="1"/>
    <col min="11789" max="11789" width="11.125" bestFit="1" customWidth="1"/>
    <col min="11790" max="11790" width="7.125" customWidth="1"/>
    <col min="11791" max="11791" width="11.125" customWidth="1"/>
    <col min="11792" max="11792" width="7.125" customWidth="1"/>
    <col min="11793" max="11793" width="11.125" bestFit="1" customWidth="1"/>
    <col min="11794" max="11794" width="7.125" customWidth="1"/>
    <col min="11795" max="11795" width="11.125" bestFit="1" customWidth="1"/>
    <col min="11796" max="11796" width="9.25" customWidth="1"/>
    <col min="11797" max="11797" width="7.125" customWidth="1"/>
    <col min="11798" max="11798" width="11.125" customWidth="1"/>
    <col min="11799" max="11799" width="11.125" bestFit="1" customWidth="1"/>
    <col min="11800" max="11800" width="7.125" customWidth="1"/>
    <col min="11801" max="11801" width="11.125" bestFit="1" customWidth="1"/>
    <col min="11802" max="11802" width="11.125" customWidth="1"/>
    <col min="11803" max="11803" width="7.125" customWidth="1"/>
    <col min="11804" max="11805" width="11.125" bestFit="1" customWidth="1"/>
    <col min="11806" max="11806" width="7.125" customWidth="1"/>
    <col min="11807" max="11808" width="11.125" bestFit="1" customWidth="1"/>
    <col min="11809" max="11809" width="9.25" customWidth="1"/>
    <col min="11810" max="11810" width="7.125" customWidth="1"/>
    <col min="11811" max="11813" width="11.125" bestFit="1" customWidth="1"/>
    <col min="11814" max="11814" width="7.125" customWidth="1"/>
    <col min="11815" max="11817" width="11.125" bestFit="1" customWidth="1"/>
    <col min="11818" max="11818" width="7.125" customWidth="1"/>
    <col min="11819" max="11821" width="11.125" bestFit="1" customWidth="1"/>
    <col min="11822" max="11822" width="9.25" bestFit="1" customWidth="1"/>
    <col min="12021" max="12021" width="9.625" bestFit="1" customWidth="1"/>
    <col min="12022" max="12022" width="14.375" bestFit="1" customWidth="1"/>
    <col min="12023" max="12023" width="10.25" bestFit="1" customWidth="1"/>
    <col min="12024" max="12024" width="11" bestFit="1" customWidth="1"/>
    <col min="12025" max="12025" width="14.375" bestFit="1" customWidth="1"/>
    <col min="12026" max="12026" width="10.25" bestFit="1" customWidth="1"/>
    <col min="12027" max="12027" width="11" bestFit="1" customWidth="1"/>
    <col min="12028" max="12028" width="17.125" customWidth="1"/>
    <col min="12031" max="12038" width="16.125" customWidth="1"/>
    <col min="12039" max="12039" width="9.25" customWidth="1"/>
    <col min="12040" max="12040" width="7.125" customWidth="1"/>
    <col min="12041" max="12041" width="11.125" customWidth="1"/>
    <col min="12042" max="12042" width="7.125" customWidth="1"/>
    <col min="12043" max="12043" width="11.125" bestFit="1" customWidth="1"/>
    <col min="12044" max="12044" width="7.125" customWidth="1"/>
    <col min="12045" max="12045" width="11.125" bestFit="1" customWidth="1"/>
    <col min="12046" max="12046" width="7.125" customWidth="1"/>
    <col min="12047" max="12047" width="11.125" customWidth="1"/>
    <col min="12048" max="12048" width="7.125" customWidth="1"/>
    <col min="12049" max="12049" width="11.125" bestFit="1" customWidth="1"/>
    <col min="12050" max="12050" width="7.125" customWidth="1"/>
    <col min="12051" max="12051" width="11.125" bestFit="1" customWidth="1"/>
    <col min="12052" max="12052" width="9.25" customWidth="1"/>
    <col min="12053" max="12053" width="7.125" customWidth="1"/>
    <col min="12054" max="12054" width="11.125" customWidth="1"/>
    <col min="12055" max="12055" width="11.125" bestFit="1" customWidth="1"/>
    <col min="12056" max="12056" width="7.125" customWidth="1"/>
    <col min="12057" max="12057" width="11.125" bestFit="1" customWidth="1"/>
    <col min="12058" max="12058" width="11.125" customWidth="1"/>
    <col min="12059" max="12059" width="7.125" customWidth="1"/>
    <col min="12060" max="12061" width="11.125" bestFit="1" customWidth="1"/>
    <col min="12062" max="12062" width="7.125" customWidth="1"/>
    <col min="12063" max="12064" width="11.125" bestFit="1" customWidth="1"/>
    <col min="12065" max="12065" width="9.25" customWidth="1"/>
    <col min="12066" max="12066" width="7.125" customWidth="1"/>
    <col min="12067" max="12069" width="11.125" bestFit="1" customWidth="1"/>
    <col min="12070" max="12070" width="7.125" customWidth="1"/>
    <col min="12071" max="12073" width="11.125" bestFit="1" customWidth="1"/>
    <col min="12074" max="12074" width="7.125" customWidth="1"/>
    <col min="12075" max="12077" width="11.125" bestFit="1" customWidth="1"/>
    <col min="12078" max="12078" width="9.25" bestFit="1" customWidth="1"/>
    <col min="12277" max="12277" width="9.625" bestFit="1" customWidth="1"/>
    <col min="12278" max="12278" width="14.375" bestFit="1" customWidth="1"/>
    <col min="12279" max="12279" width="10.25" bestFit="1" customWidth="1"/>
    <col min="12280" max="12280" width="11" bestFit="1" customWidth="1"/>
    <col min="12281" max="12281" width="14.375" bestFit="1" customWidth="1"/>
    <col min="12282" max="12282" width="10.25" bestFit="1" customWidth="1"/>
    <col min="12283" max="12283" width="11" bestFit="1" customWidth="1"/>
    <col min="12284" max="12284" width="17.125" customWidth="1"/>
    <col min="12287" max="12294" width="16.125" customWidth="1"/>
    <col min="12295" max="12295" width="9.25" customWidth="1"/>
    <col min="12296" max="12296" width="7.125" customWidth="1"/>
    <col min="12297" max="12297" width="11.125" customWidth="1"/>
    <col min="12298" max="12298" width="7.125" customWidth="1"/>
    <col min="12299" max="12299" width="11.125" bestFit="1" customWidth="1"/>
    <col min="12300" max="12300" width="7.125" customWidth="1"/>
    <col min="12301" max="12301" width="11.125" bestFit="1" customWidth="1"/>
    <col min="12302" max="12302" width="7.125" customWidth="1"/>
    <col min="12303" max="12303" width="11.125" customWidth="1"/>
    <col min="12304" max="12304" width="7.125" customWidth="1"/>
    <col min="12305" max="12305" width="11.125" bestFit="1" customWidth="1"/>
    <col min="12306" max="12306" width="7.125" customWidth="1"/>
    <col min="12307" max="12307" width="11.125" bestFit="1" customWidth="1"/>
    <col min="12308" max="12308" width="9.25" customWidth="1"/>
    <col min="12309" max="12309" width="7.125" customWidth="1"/>
    <col min="12310" max="12310" width="11.125" customWidth="1"/>
    <col min="12311" max="12311" width="11.125" bestFit="1" customWidth="1"/>
    <col min="12312" max="12312" width="7.125" customWidth="1"/>
    <col min="12313" max="12313" width="11.125" bestFit="1" customWidth="1"/>
    <col min="12314" max="12314" width="11.125" customWidth="1"/>
    <col min="12315" max="12315" width="7.125" customWidth="1"/>
    <col min="12316" max="12317" width="11.125" bestFit="1" customWidth="1"/>
    <col min="12318" max="12318" width="7.125" customWidth="1"/>
    <col min="12319" max="12320" width="11.125" bestFit="1" customWidth="1"/>
    <col min="12321" max="12321" width="9.25" customWidth="1"/>
    <col min="12322" max="12322" width="7.125" customWidth="1"/>
    <col min="12323" max="12325" width="11.125" bestFit="1" customWidth="1"/>
    <col min="12326" max="12326" width="7.125" customWidth="1"/>
    <col min="12327" max="12329" width="11.125" bestFit="1" customWidth="1"/>
    <col min="12330" max="12330" width="7.125" customWidth="1"/>
    <col min="12331" max="12333" width="11.125" bestFit="1" customWidth="1"/>
    <col min="12334" max="12334" width="9.25" bestFit="1" customWidth="1"/>
    <col min="12533" max="12533" width="9.625" bestFit="1" customWidth="1"/>
    <col min="12534" max="12534" width="14.375" bestFit="1" customWidth="1"/>
    <col min="12535" max="12535" width="10.25" bestFit="1" customWidth="1"/>
    <col min="12536" max="12536" width="11" bestFit="1" customWidth="1"/>
    <col min="12537" max="12537" width="14.375" bestFit="1" customWidth="1"/>
    <col min="12538" max="12538" width="10.25" bestFit="1" customWidth="1"/>
    <col min="12539" max="12539" width="11" bestFit="1" customWidth="1"/>
    <col min="12540" max="12540" width="17.125" customWidth="1"/>
    <col min="12543" max="12550" width="16.125" customWidth="1"/>
    <col min="12551" max="12551" width="9.25" customWidth="1"/>
    <col min="12552" max="12552" width="7.125" customWidth="1"/>
    <col min="12553" max="12553" width="11.125" customWidth="1"/>
    <col min="12554" max="12554" width="7.125" customWidth="1"/>
    <col min="12555" max="12555" width="11.125" bestFit="1" customWidth="1"/>
    <col min="12556" max="12556" width="7.125" customWidth="1"/>
    <col min="12557" max="12557" width="11.125" bestFit="1" customWidth="1"/>
    <col min="12558" max="12558" width="7.125" customWidth="1"/>
    <col min="12559" max="12559" width="11.125" customWidth="1"/>
    <col min="12560" max="12560" width="7.125" customWidth="1"/>
    <col min="12561" max="12561" width="11.125" bestFit="1" customWidth="1"/>
    <col min="12562" max="12562" width="7.125" customWidth="1"/>
    <col min="12563" max="12563" width="11.125" bestFit="1" customWidth="1"/>
    <col min="12564" max="12564" width="9.25" customWidth="1"/>
    <col min="12565" max="12565" width="7.125" customWidth="1"/>
    <col min="12566" max="12566" width="11.125" customWidth="1"/>
    <col min="12567" max="12567" width="11.125" bestFit="1" customWidth="1"/>
    <col min="12568" max="12568" width="7.125" customWidth="1"/>
    <col min="12569" max="12569" width="11.125" bestFit="1" customWidth="1"/>
    <col min="12570" max="12570" width="11.125" customWidth="1"/>
    <col min="12571" max="12571" width="7.125" customWidth="1"/>
    <col min="12572" max="12573" width="11.125" bestFit="1" customWidth="1"/>
    <col min="12574" max="12574" width="7.125" customWidth="1"/>
    <col min="12575" max="12576" width="11.125" bestFit="1" customWidth="1"/>
    <col min="12577" max="12577" width="9.25" customWidth="1"/>
    <col min="12578" max="12578" width="7.125" customWidth="1"/>
    <col min="12579" max="12581" width="11.125" bestFit="1" customWidth="1"/>
    <col min="12582" max="12582" width="7.125" customWidth="1"/>
    <col min="12583" max="12585" width="11.125" bestFit="1" customWidth="1"/>
    <col min="12586" max="12586" width="7.125" customWidth="1"/>
    <col min="12587" max="12589" width="11.125" bestFit="1" customWidth="1"/>
    <col min="12590" max="12590" width="9.25" bestFit="1" customWidth="1"/>
    <col min="12789" max="12789" width="9.625" bestFit="1" customWidth="1"/>
    <col min="12790" max="12790" width="14.375" bestFit="1" customWidth="1"/>
    <col min="12791" max="12791" width="10.25" bestFit="1" customWidth="1"/>
    <col min="12792" max="12792" width="11" bestFit="1" customWidth="1"/>
    <col min="12793" max="12793" width="14.375" bestFit="1" customWidth="1"/>
    <col min="12794" max="12794" width="10.25" bestFit="1" customWidth="1"/>
    <col min="12795" max="12795" width="11" bestFit="1" customWidth="1"/>
    <col min="12796" max="12796" width="17.125" customWidth="1"/>
    <col min="12799" max="12806" width="16.125" customWidth="1"/>
    <col min="12807" max="12807" width="9.25" customWidth="1"/>
    <col min="12808" max="12808" width="7.125" customWidth="1"/>
    <col min="12809" max="12809" width="11.125" customWidth="1"/>
    <col min="12810" max="12810" width="7.125" customWidth="1"/>
    <col min="12811" max="12811" width="11.125" bestFit="1" customWidth="1"/>
    <col min="12812" max="12812" width="7.125" customWidth="1"/>
    <col min="12813" max="12813" width="11.125" bestFit="1" customWidth="1"/>
    <col min="12814" max="12814" width="7.125" customWidth="1"/>
    <col min="12815" max="12815" width="11.125" customWidth="1"/>
    <col min="12816" max="12816" width="7.125" customWidth="1"/>
    <col min="12817" max="12817" width="11.125" bestFit="1" customWidth="1"/>
    <col min="12818" max="12818" width="7.125" customWidth="1"/>
    <col min="12819" max="12819" width="11.125" bestFit="1" customWidth="1"/>
    <col min="12820" max="12820" width="9.25" customWidth="1"/>
    <col min="12821" max="12821" width="7.125" customWidth="1"/>
    <col min="12822" max="12822" width="11.125" customWidth="1"/>
    <col min="12823" max="12823" width="11.125" bestFit="1" customWidth="1"/>
    <col min="12824" max="12824" width="7.125" customWidth="1"/>
    <col min="12825" max="12825" width="11.125" bestFit="1" customWidth="1"/>
    <col min="12826" max="12826" width="11.125" customWidth="1"/>
    <col min="12827" max="12827" width="7.125" customWidth="1"/>
    <col min="12828" max="12829" width="11.125" bestFit="1" customWidth="1"/>
    <col min="12830" max="12830" width="7.125" customWidth="1"/>
    <col min="12831" max="12832" width="11.125" bestFit="1" customWidth="1"/>
    <col min="12833" max="12833" width="9.25" customWidth="1"/>
    <col min="12834" max="12834" width="7.125" customWidth="1"/>
    <col min="12835" max="12837" width="11.125" bestFit="1" customWidth="1"/>
    <col min="12838" max="12838" width="7.125" customWidth="1"/>
    <col min="12839" max="12841" width="11.125" bestFit="1" customWidth="1"/>
    <col min="12842" max="12842" width="7.125" customWidth="1"/>
    <col min="12843" max="12845" width="11.125" bestFit="1" customWidth="1"/>
    <col min="12846" max="12846" width="9.25" bestFit="1" customWidth="1"/>
    <col min="13045" max="13045" width="9.625" bestFit="1" customWidth="1"/>
    <col min="13046" max="13046" width="14.375" bestFit="1" customWidth="1"/>
    <col min="13047" max="13047" width="10.25" bestFit="1" customWidth="1"/>
    <col min="13048" max="13048" width="11" bestFit="1" customWidth="1"/>
    <col min="13049" max="13049" width="14.375" bestFit="1" customWidth="1"/>
    <col min="13050" max="13050" width="10.25" bestFit="1" customWidth="1"/>
    <col min="13051" max="13051" width="11" bestFit="1" customWidth="1"/>
    <col min="13052" max="13052" width="17.125" customWidth="1"/>
    <col min="13055" max="13062" width="16.125" customWidth="1"/>
    <col min="13063" max="13063" width="9.25" customWidth="1"/>
    <col min="13064" max="13064" width="7.125" customWidth="1"/>
    <col min="13065" max="13065" width="11.125" customWidth="1"/>
    <col min="13066" max="13066" width="7.125" customWidth="1"/>
    <col min="13067" max="13067" width="11.125" bestFit="1" customWidth="1"/>
    <col min="13068" max="13068" width="7.125" customWidth="1"/>
    <col min="13069" max="13069" width="11.125" bestFit="1" customWidth="1"/>
    <col min="13070" max="13070" width="7.125" customWidth="1"/>
    <col min="13071" max="13071" width="11.125" customWidth="1"/>
    <col min="13072" max="13072" width="7.125" customWidth="1"/>
    <col min="13073" max="13073" width="11.125" bestFit="1" customWidth="1"/>
    <col min="13074" max="13074" width="7.125" customWidth="1"/>
    <col min="13075" max="13075" width="11.125" bestFit="1" customWidth="1"/>
    <col min="13076" max="13076" width="9.25" customWidth="1"/>
    <col min="13077" max="13077" width="7.125" customWidth="1"/>
    <col min="13078" max="13078" width="11.125" customWidth="1"/>
    <col min="13079" max="13079" width="11.125" bestFit="1" customWidth="1"/>
    <col min="13080" max="13080" width="7.125" customWidth="1"/>
    <col min="13081" max="13081" width="11.125" bestFit="1" customWidth="1"/>
    <col min="13082" max="13082" width="11.125" customWidth="1"/>
    <col min="13083" max="13083" width="7.125" customWidth="1"/>
    <col min="13084" max="13085" width="11.125" bestFit="1" customWidth="1"/>
    <col min="13086" max="13086" width="7.125" customWidth="1"/>
    <col min="13087" max="13088" width="11.125" bestFit="1" customWidth="1"/>
    <col min="13089" max="13089" width="9.25" customWidth="1"/>
    <col min="13090" max="13090" width="7.125" customWidth="1"/>
    <col min="13091" max="13093" width="11.125" bestFit="1" customWidth="1"/>
    <col min="13094" max="13094" width="7.125" customWidth="1"/>
    <col min="13095" max="13097" width="11.125" bestFit="1" customWidth="1"/>
    <col min="13098" max="13098" width="7.125" customWidth="1"/>
    <col min="13099" max="13101" width="11.125" bestFit="1" customWidth="1"/>
    <col min="13102" max="13102" width="9.25" bestFit="1" customWidth="1"/>
    <col min="13301" max="13301" width="9.625" bestFit="1" customWidth="1"/>
    <col min="13302" max="13302" width="14.375" bestFit="1" customWidth="1"/>
    <col min="13303" max="13303" width="10.25" bestFit="1" customWidth="1"/>
    <col min="13304" max="13304" width="11" bestFit="1" customWidth="1"/>
    <col min="13305" max="13305" width="14.375" bestFit="1" customWidth="1"/>
    <col min="13306" max="13306" width="10.25" bestFit="1" customWidth="1"/>
    <col min="13307" max="13307" width="11" bestFit="1" customWidth="1"/>
    <col min="13308" max="13308" width="17.125" customWidth="1"/>
    <col min="13311" max="13318" width="16.125" customWidth="1"/>
    <col min="13319" max="13319" width="9.25" customWidth="1"/>
    <col min="13320" max="13320" width="7.125" customWidth="1"/>
    <col min="13321" max="13321" width="11.125" customWidth="1"/>
    <col min="13322" max="13322" width="7.125" customWidth="1"/>
    <col min="13323" max="13323" width="11.125" bestFit="1" customWidth="1"/>
    <col min="13324" max="13324" width="7.125" customWidth="1"/>
    <col min="13325" max="13325" width="11.125" bestFit="1" customWidth="1"/>
    <col min="13326" max="13326" width="7.125" customWidth="1"/>
    <col min="13327" max="13327" width="11.125" customWidth="1"/>
    <col min="13328" max="13328" width="7.125" customWidth="1"/>
    <col min="13329" max="13329" width="11.125" bestFit="1" customWidth="1"/>
    <col min="13330" max="13330" width="7.125" customWidth="1"/>
    <col min="13331" max="13331" width="11.125" bestFit="1" customWidth="1"/>
    <col min="13332" max="13332" width="9.25" customWidth="1"/>
    <col min="13333" max="13333" width="7.125" customWidth="1"/>
    <col min="13334" max="13334" width="11.125" customWidth="1"/>
    <col min="13335" max="13335" width="11.125" bestFit="1" customWidth="1"/>
    <col min="13336" max="13336" width="7.125" customWidth="1"/>
    <col min="13337" max="13337" width="11.125" bestFit="1" customWidth="1"/>
    <col min="13338" max="13338" width="11.125" customWidth="1"/>
    <col min="13339" max="13339" width="7.125" customWidth="1"/>
    <col min="13340" max="13341" width="11.125" bestFit="1" customWidth="1"/>
    <col min="13342" max="13342" width="7.125" customWidth="1"/>
    <col min="13343" max="13344" width="11.125" bestFit="1" customWidth="1"/>
    <col min="13345" max="13345" width="9.25" customWidth="1"/>
    <col min="13346" max="13346" width="7.125" customWidth="1"/>
    <col min="13347" max="13349" width="11.125" bestFit="1" customWidth="1"/>
    <col min="13350" max="13350" width="7.125" customWidth="1"/>
    <col min="13351" max="13353" width="11.125" bestFit="1" customWidth="1"/>
    <col min="13354" max="13354" width="7.125" customWidth="1"/>
    <col min="13355" max="13357" width="11.125" bestFit="1" customWidth="1"/>
    <col min="13358" max="13358" width="9.25" bestFit="1" customWidth="1"/>
    <col min="13557" max="13557" width="9.625" bestFit="1" customWidth="1"/>
    <col min="13558" max="13558" width="14.375" bestFit="1" customWidth="1"/>
    <col min="13559" max="13559" width="10.25" bestFit="1" customWidth="1"/>
    <col min="13560" max="13560" width="11" bestFit="1" customWidth="1"/>
    <col min="13561" max="13561" width="14.375" bestFit="1" customWidth="1"/>
    <col min="13562" max="13562" width="10.25" bestFit="1" customWidth="1"/>
    <col min="13563" max="13563" width="11" bestFit="1" customWidth="1"/>
    <col min="13564" max="13564" width="17.125" customWidth="1"/>
    <col min="13567" max="13574" width="16.125" customWidth="1"/>
    <col min="13575" max="13575" width="9.25" customWidth="1"/>
    <col min="13576" max="13576" width="7.125" customWidth="1"/>
    <col min="13577" max="13577" width="11.125" customWidth="1"/>
    <col min="13578" max="13578" width="7.125" customWidth="1"/>
    <col min="13579" max="13579" width="11.125" bestFit="1" customWidth="1"/>
    <col min="13580" max="13580" width="7.125" customWidth="1"/>
    <col min="13581" max="13581" width="11.125" bestFit="1" customWidth="1"/>
    <col min="13582" max="13582" width="7.125" customWidth="1"/>
    <col min="13583" max="13583" width="11.125" customWidth="1"/>
    <col min="13584" max="13584" width="7.125" customWidth="1"/>
    <col min="13585" max="13585" width="11.125" bestFit="1" customWidth="1"/>
    <col min="13586" max="13586" width="7.125" customWidth="1"/>
    <col min="13587" max="13587" width="11.125" bestFit="1" customWidth="1"/>
    <col min="13588" max="13588" width="9.25" customWidth="1"/>
    <col min="13589" max="13589" width="7.125" customWidth="1"/>
    <col min="13590" max="13590" width="11.125" customWidth="1"/>
    <col min="13591" max="13591" width="11.125" bestFit="1" customWidth="1"/>
    <col min="13592" max="13592" width="7.125" customWidth="1"/>
    <col min="13593" max="13593" width="11.125" bestFit="1" customWidth="1"/>
    <col min="13594" max="13594" width="11.125" customWidth="1"/>
    <col min="13595" max="13595" width="7.125" customWidth="1"/>
    <col min="13596" max="13597" width="11.125" bestFit="1" customWidth="1"/>
    <col min="13598" max="13598" width="7.125" customWidth="1"/>
    <col min="13599" max="13600" width="11.125" bestFit="1" customWidth="1"/>
    <col min="13601" max="13601" width="9.25" customWidth="1"/>
    <col min="13602" max="13602" width="7.125" customWidth="1"/>
    <col min="13603" max="13605" width="11.125" bestFit="1" customWidth="1"/>
    <col min="13606" max="13606" width="7.125" customWidth="1"/>
    <col min="13607" max="13609" width="11.125" bestFit="1" customWidth="1"/>
    <col min="13610" max="13610" width="7.125" customWidth="1"/>
    <col min="13611" max="13613" width="11.125" bestFit="1" customWidth="1"/>
    <col min="13614" max="13614" width="9.25" bestFit="1" customWidth="1"/>
    <col min="13813" max="13813" width="9.625" bestFit="1" customWidth="1"/>
    <col min="13814" max="13814" width="14.375" bestFit="1" customWidth="1"/>
    <col min="13815" max="13815" width="10.25" bestFit="1" customWidth="1"/>
    <col min="13816" max="13816" width="11" bestFit="1" customWidth="1"/>
    <col min="13817" max="13817" width="14.375" bestFit="1" customWidth="1"/>
    <col min="13818" max="13818" width="10.25" bestFit="1" customWidth="1"/>
    <col min="13819" max="13819" width="11" bestFit="1" customWidth="1"/>
    <col min="13820" max="13820" width="17.125" customWidth="1"/>
    <col min="13823" max="13830" width="16.125" customWidth="1"/>
    <col min="13831" max="13831" width="9.25" customWidth="1"/>
    <col min="13832" max="13832" width="7.125" customWidth="1"/>
    <col min="13833" max="13833" width="11.125" customWidth="1"/>
    <col min="13834" max="13834" width="7.125" customWidth="1"/>
    <col min="13835" max="13835" width="11.125" bestFit="1" customWidth="1"/>
    <col min="13836" max="13836" width="7.125" customWidth="1"/>
    <col min="13837" max="13837" width="11.125" bestFit="1" customWidth="1"/>
    <col min="13838" max="13838" width="7.125" customWidth="1"/>
    <col min="13839" max="13839" width="11.125" customWidth="1"/>
    <col min="13840" max="13840" width="7.125" customWidth="1"/>
    <col min="13841" max="13841" width="11.125" bestFit="1" customWidth="1"/>
    <col min="13842" max="13842" width="7.125" customWidth="1"/>
    <col min="13843" max="13843" width="11.125" bestFit="1" customWidth="1"/>
    <col min="13844" max="13844" width="9.25" customWidth="1"/>
    <col min="13845" max="13845" width="7.125" customWidth="1"/>
    <col min="13846" max="13846" width="11.125" customWidth="1"/>
    <col min="13847" max="13847" width="11.125" bestFit="1" customWidth="1"/>
    <col min="13848" max="13848" width="7.125" customWidth="1"/>
    <col min="13849" max="13849" width="11.125" bestFit="1" customWidth="1"/>
    <col min="13850" max="13850" width="11.125" customWidth="1"/>
    <col min="13851" max="13851" width="7.125" customWidth="1"/>
    <col min="13852" max="13853" width="11.125" bestFit="1" customWidth="1"/>
    <col min="13854" max="13854" width="7.125" customWidth="1"/>
    <col min="13855" max="13856" width="11.125" bestFit="1" customWidth="1"/>
    <col min="13857" max="13857" width="9.25" customWidth="1"/>
    <col min="13858" max="13858" width="7.125" customWidth="1"/>
    <col min="13859" max="13861" width="11.125" bestFit="1" customWidth="1"/>
    <col min="13862" max="13862" width="7.125" customWidth="1"/>
    <col min="13863" max="13865" width="11.125" bestFit="1" customWidth="1"/>
    <col min="13866" max="13866" width="7.125" customWidth="1"/>
    <col min="13867" max="13869" width="11.125" bestFit="1" customWidth="1"/>
    <col min="13870" max="13870" width="9.25" bestFit="1" customWidth="1"/>
    <col min="14069" max="14069" width="9.625" bestFit="1" customWidth="1"/>
    <col min="14070" max="14070" width="14.375" bestFit="1" customWidth="1"/>
    <col min="14071" max="14071" width="10.25" bestFit="1" customWidth="1"/>
    <col min="14072" max="14072" width="11" bestFit="1" customWidth="1"/>
    <col min="14073" max="14073" width="14.375" bestFit="1" customWidth="1"/>
    <col min="14074" max="14074" width="10.25" bestFit="1" customWidth="1"/>
    <col min="14075" max="14075" width="11" bestFit="1" customWidth="1"/>
    <col min="14076" max="14076" width="17.125" customWidth="1"/>
    <col min="14079" max="14086" width="16.125" customWidth="1"/>
    <col min="14087" max="14087" width="9.25" customWidth="1"/>
    <col min="14088" max="14088" width="7.125" customWidth="1"/>
    <col min="14089" max="14089" width="11.125" customWidth="1"/>
    <col min="14090" max="14090" width="7.125" customWidth="1"/>
    <col min="14091" max="14091" width="11.125" bestFit="1" customWidth="1"/>
    <col min="14092" max="14092" width="7.125" customWidth="1"/>
    <col min="14093" max="14093" width="11.125" bestFit="1" customWidth="1"/>
    <col min="14094" max="14094" width="7.125" customWidth="1"/>
    <col min="14095" max="14095" width="11.125" customWidth="1"/>
    <col min="14096" max="14096" width="7.125" customWidth="1"/>
    <col min="14097" max="14097" width="11.125" bestFit="1" customWidth="1"/>
    <col min="14098" max="14098" width="7.125" customWidth="1"/>
    <col min="14099" max="14099" width="11.125" bestFit="1" customWidth="1"/>
    <col min="14100" max="14100" width="9.25" customWidth="1"/>
    <col min="14101" max="14101" width="7.125" customWidth="1"/>
    <col min="14102" max="14102" width="11.125" customWidth="1"/>
    <col min="14103" max="14103" width="11.125" bestFit="1" customWidth="1"/>
    <col min="14104" max="14104" width="7.125" customWidth="1"/>
    <col min="14105" max="14105" width="11.125" bestFit="1" customWidth="1"/>
    <col min="14106" max="14106" width="11.125" customWidth="1"/>
    <col min="14107" max="14107" width="7.125" customWidth="1"/>
    <col min="14108" max="14109" width="11.125" bestFit="1" customWidth="1"/>
    <col min="14110" max="14110" width="7.125" customWidth="1"/>
    <col min="14111" max="14112" width="11.125" bestFit="1" customWidth="1"/>
    <col min="14113" max="14113" width="9.25" customWidth="1"/>
    <col min="14114" max="14114" width="7.125" customWidth="1"/>
    <col min="14115" max="14117" width="11.125" bestFit="1" customWidth="1"/>
    <col min="14118" max="14118" width="7.125" customWidth="1"/>
    <col min="14119" max="14121" width="11.125" bestFit="1" customWidth="1"/>
    <col min="14122" max="14122" width="7.125" customWidth="1"/>
    <col min="14123" max="14125" width="11.125" bestFit="1" customWidth="1"/>
    <col min="14126" max="14126" width="9.25" bestFit="1" customWidth="1"/>
    <col min="14325" max="14325" width="9.625" bestFit="1" customWidth="1"/>
    <col min="14326" max="14326" width="14.375" bestFit="1" customWidth="1"/>
    <col min="14327" max="14327" width="10.25" bestFit="1" customWidth="1"/>
    <col min="14328" max="14328" width="11" bestFit="1" customWidth="1"/>
    <col min="14329" max="14329" width="14.375" bestFit="1" customWidth="1"/>
    <col min="14330" max="14330" width="10.25" bestFit="1" customWidth="1"/>
    <col min="14331" max="14331" width="11" bestFit="1" customWidth="1"/>
    <col min="14332" max="14332" width="17.125" customWidth="1"/>
    <col min="14335" max="14342" width="16.125" customWidth="1"/>
    <col min="14343" max="14343" width="9.25" customWidth="1"/>
    <col min="14344" max="14344" width="7.125" customWidth="1"/>
    <col min="14345" max="14345" width="11.125" customWidth="1"/>
    <col min="14346" max="14346" width="7.125" customWidth="1"/>
    <col min="14347" max="14347" width="11.125" bestFit="1" customWidth="1"/>
    <col min="14348" max="14348" width="7.125" customWidth="1"/>
    <col min="14349" max="14349" width="11.125" bestFit="1" customWidth="1"/>
    <col min="14350" max="14350" width="7.125" customWidth="1"/>
    <col min="14351" max="14351" width="11.125" customWidth="1"/>
    <col min="14352" max="14352" width="7.125" customWidth="1"/>
    <col min="14353" max="14353" width="11.125" bestFit="1" customWidth="1"/>
    <col min="14354" max="14354" width="7.125" customWidth="1"/>
    <col min="14355" max="14355" width="11.125" bestFit="1" customWidth="1"/>
    <col min="14356" max="14356" width="9.25" customWidth="1"/>
    <col min="14357" max="14357" width="7.125" customWidth="1"/>
    <col min="14358" max="14358" width="11.125" customWidth="1"/>
    <col min="14359" max="14359" width="11.125" bestFit="1" customWidth="1"/>
    <col min="14360" max="14360" width="7.125" customWidth="1"/>
    <col min="14361" max="14361" width="11.125" bestFit="1" customWidth="1"/>
    <col min="14362" max="14362" width="11.125" customWidth="1"/>
    <col min="14363" max="14363" width="7.125" customWidth="1"/>
    <col min="14364" max="14365" width="11.125" bestFit="1" customWidth="1"/>
    <col min="14366" max="14366" width="7.125" customWidth="1"/>
    <col min="14367" max="14368" width="11.125" bestFit="1" customWidth="1"/>
    <col min="14369" max="14369" width="9.25" customWidth="1"/>
    <col min="14370" max="14370" width="7.125" customWidth="1"/>
    <col min="14371" max="14373" width="11.125" bestFit="1" customWidth="1"/>
    <col min="14374" max="14374" width="7.125" customWidth="1"/>
    <col min="14375" max="14377" width="11.125" bestFit="1" customWidth="1"/>
    <col min="14378" max="14378" width="7.125" customWidth="1"/>
    <col min="14379" max="14381" width="11.125" bestFit="1" customWidth="1"/>
    <col min="14382" max="14382" width="9.25" bestFit="1" customWidth="1"/>
    <col min="14581" max="14581" width="9.625" bestFit="1" customWidth="1"/>
    <col min="14582" max="14582" width="14.375" bestFit="1" customWidth="1"/>
    <col min="14583" max="14583" width="10.25" bestFit="1" customWidth="1"/>
    <col min="14584" max="14584" width="11" bestFit="1" customWidth="1"/>
    <col min="14585" max="14585" width="14.375" bestFit="1" customWidth="1"/>
    <col min="14586" max="14586" width="10.25" bestFit="1" customWidth="1"/>
    <col min="14587" max="14587" width="11" bestFit="1" customWidth="1"/>
    <col min="14588" max="14588" width="17.125" customWidth="1"/>
    <col min="14591" max="14598" width="16.125" customWidth="1"/>
    <col min="14599" max="14599" width="9.25" customWidth="1"/>
    <col min="14600" max="14600" width="7.125" customWidth="1"/>
    <col min="14601" max="14601" width="11.125" customWidth="1"/>
    <col min="14602" max="14602" width="7.125" customWidth="1"/>
    <col min="14603" max="14603" width="11.125" bestFit="1" customWidth="1"/>
    <col min="14604" max="14604" width="7.125" customWidth="1"/>
    <col min="14605" max="14605" width="11.125" bestFit="1" customWidth="1"/>
    <col min="14606" max="14606" width="7.125" customWidth="1"/>
    <col min="14607" max="14607" width="11.125" customWidth="1"/>
    <col min="14608" max="14608" width="7.125" customWidth="1"/>
    <col min="14609" max="14609" width="11.125" bestFit="1" customWidth="1"/>
    <col min="14610" max="14610" width="7.125" customWidth="1"/>
    <col min="14611" max="14611" width="11.125" bestFit="1" customWidth="1"/>
    <col min="14612" max="14612" width="9.25" customWidth="1"/>
    <col min="14613" max="14613" width="7.125" customWidth="1"/>
    <col min="14614" max="14614" width="11.125" customWidth="1"/>
    <col min="14615" max="14615" width="11.125" bestFit="1" customWidth="1"/>
    <col min="14616" max="14616" width="7.125" customWidth="1"/>
    <col min="14617" max="14617" width="11.125" bestFit="1" customWidth="1"/>
    <col min="14618" max="14618" width="11.125" customWidth="1"/>
    <col min="14619" max="14619" width="7.125" customWidth="1"/>
    <col min="14620" max="14621" width="11.125" bestFit="1" customWidth="1"/>
    <col min="14622" max="14622" width="7.125" customWidth="1"/>
    <col min="14623" max="14624" width="11.125" bestFit="1" customWidth="1"/>
    <col min="14625" max="14625" width="9.25" customWidth="1"/>
    <col min="14626" max="14626" width="7.125" customWidth="1"/>
    <col min="14627" max="14629" width="11.125" bestFit="1" customWidth="1"/>
    <col min="14630" max="14630" width="7.125" customWidth="1"/>
    <col min="14631" max="14633" width="11.125" bestFit="1" customWidth="1"/>
    <col min="14634" max="14634" width="7.125" customWidth="1"/>
    <col min="14635" max="14637" width="11.125" bestFit="1" customWidth="1"/>
    <col min="14638" max="14638" width="9.25" bestFit="1" customWidth="1"/>
    <col min="14837" max="14837" width="9.625" bestFit="1" customWidth="1"/>
    <col min="14838" max="14838" width="14.375" bestFit="1" customWidth="1"/>
    <col min="14839" max="14839" width="10.25" bestFit="1" customWidth="1"/>
    <col min="14840" max="14840" width="11" bestFit="1" customWidth="1"/>
    <col min="14841" max="14841" width="14.375" bestFit="1" customWidth="1"/>
    <col min="14842" max="14842" width="10.25" bestFit="1" customWidth="1"/>
    <col min="14843" max="14843" width="11" bestFit="1" customWidth="1"/>
    <col min="14844" max="14844" width="17.125" customWidth="1"/>
    <col min="14847" max="14854" width="16.125" customWidth="1"/>
    <col min="14855" max="14855" width="9.25" customWidth="1"/>
    <col min="14856" max="14856" width="7.125" customWidth="1"/>
    <col min="14857" max="14857" width="11.125" customWidth="1"/>
    <col min="14858" max="14858" width="7.125" customWidth="1"/>
    <col min="14859" max="14859" width="11.125" bestFit="1" customWidth="1"/>
    <col min="14860" max="14860" width="7.125" customWidth="1"/>
    <col min="14861" max="14861" width="11.125" bestFit="1" customWidth="1"/>
    <col min="14862" max="14862" width="7.125" customWidth="1"/>
    <col min="14863" max="14863" width="11.125" customWidth="1"/>
    <col min="14864" max="14864" width="7.125" customWidth="1"/>
    <col min="14865" max="14865" width="11.125" bestFit="1" customWidth="1"/>
    <col min="14866" max="14866" width="7.125" customWidth="1"/>
    <col min="14867" max="14867" width="11.125" bestFit="1" customWidth="1"/>
    <col min="14868" max="14868" width="9.25" customWidth="1"/>
    <col min="14869" max="14869" width="7.125" customWidth="1"/>
    <col min="14870" max="14870" width="11.125" customWidth="1"/>
    <col min="14871" max="14871" width="11.125" bestFit="1" customWidth="1"/>
    <col min="14872" max="14872" width="7.125" customWidth="1"/>
    <col min="14873" max="14873" width="11.125" bestFit="1" customWidth="1"/>
    <col min="14874" max="14874" width="11.125" customWidth="1"/>
    <col min="14875" max="14875" width="7.125" customWidth="1"/>
    <col min="14876" max="14877" width="11.125" bestFit="1" customWidth="1"/>
    <col min="14878" max="14878" width="7.125" customWidth="1"/>
    <col min="14879" max="14880" width="11.125" bestFit="1" customWidth="1"/>
    <col min="14881" max="14881" width="9.25" customWidth="1"/>
    <col min="14882" max="14882" width="7.125" customWidth="1"/>
    <col min="14883" max="14885" width="11.125" bestFit="1" customWidth="1"/>
    <col min="14886" max="14886" width="7.125" customWidth="1"/>
    <col min="14887" max="14889" width="11.125" bestFit="1" customWidth="1"/>
    <col min="14890" max="14890" width="7.125" customWidth="1"/>
    <col min="14891" max="14893" width="11.125" bestFit="1" customWidth="1"/>
    <col min="14894" max="14894" width="9.25" bestFit="1" customWidth="1"/>
    <col min="15093" max="15093" width="9.625" bestFit="1" customWidth="1"/>
    <col min="15094" max="15094" width="14.375" bestFit="1" customWidth="1"/>
    <col min="15095" max="15095" width="10.25" bestFit="1" customWidth="1"/>
    <col min="15096" max="15096" width="11" bestFit="1" customWidth="1"/>
    <col min="15097" max="15097" width="14.375" bestFit="1" customWidth="1"/>
    <col min="15098" max="15098" width="10.25" bestFit="1" customWidth="1"/>
    <col min="15099" max="15099" width="11" bestFit="1" customWidth="1"/>
    <col min="15100" max="15100" width="17.125" customWidth="1"/>
    <col min="15103" max="15110" width="16.125" customWidth="1"/>
    <col min="15111" max="15111" width="9.25" customWidth="1"/>
    <col min="15112" max="15112" width="7.125" customWidth="1"/>
    <col min="15113" max="15113" width="11.125" customWidth="1"/>
    <col min="15114" max="15114" width="7.125" customWidth="1"/>
    <col min="15115" max="15115" width="11.125" bestFit="1" customWidth="1"/>
    <col min="15116" max="15116" width="7.125" customWidth="1"/>
    <col min="15117" max="15117" width="11.125" bestFit="1" customWidth="1"/>
    <col min="15118" max="15118" width="7.125" customWidth="1"/>
    <col min="15119" max="15119" width="11.125" customWidth="1"/>
    <col min="15120" max="15120" width="7.125" customWidth="1"/>
    <col min="15121" max="15121" width="11.125" bestFit="1" customWidth="1"/>
    <col min="15122" max="15122" width="7.125" customWidth="1"/>
    <col min="15123" max="15123" width="11.125" bestFit="1" customWidth="1"/>
    <col min="15124" max="15124" width="9.25" customWidth="1"/>
    <col min="15125" max="15125" width="7.125" customWidth="1"/>
    <col min="15126" max="15126" width="11.125" customWidth="1"/>
    <col min="15127" max="15127" width="11.125" bestFit="1" customWidth="1"/>
    <col min="15128" max="15128" width="7.125" customWidth="1"/>
    <col min="15129" max="15129" width="11.125" bestFit="1" customWidth="1"/>
    <col min="15130" max="15130" width="11.125" customWidth="1"/>
    <col min="15131" max="15131" width="7.125" customWidth="1"/>
    <col min="15132" max="15133" width="11.125" bestFit="1" customWidth="1"/>
    <col min="15134" max="15134" width="7.125" customWidth="1"/>
    <col min="15135" max="15136" width="11.125" bestFit="1" customWidth="1"/>
    <col min="15137" max="15137" width="9.25" customWidth="1"/>
    <col min="15138" max="15138" width="7.125" customWidth="1"/>
    <col min="15139" max="15141" width="11.125" bestFit="1" customWidth="1"/>
    <col min="15142" max="15142" width="7.125" customWidth="1"/>
    <col min="15143" max="15145" width="11.125" bestFit="1" customWidth="1"/>
    <col min="15146" max="15146" width="7.125" customWidth="1"/>
    <col min="15147" max="15149" width="11.125" bestFit="1" customWidth="1"/>
    <col min="15150" max="15150" width="9.25" bestFit="1" customWidth="1"/>
    <col min="15349" max="15349" width="9.625" bestFit="1" customWidth="1"/>
    <col min="15350" max="15350" width="14.375" bestFit="1" customWidth="1"/>
    <col min="15351" max="15351" width="10.25" bestFit="1" customWidth="1"/>
    <col min="15352" max="15352" width="11" bestFit="1" customWidth="1"/>
    <col min="15353" max="15353" width="14.375" bestFit="1" customWidth="1"/>
    <col min="15354" max="15354" width="10.25" bestFit="1" customWidth="1"/>
    <col min="15355" max="15355" width="11" bestFit="1" customWidth="1"/>
    <col min="15356" max="15356" width="17.125" customWidth="1"/>
    <col min="15359" max="15366" width="16.125" customWidth="1"/>
    <col min="15367" max="15367" width="9.25" customWidth="1"/>
    <col min="15368" max="15368" width="7.125" customWidth="1"/>
    <col min="15369" max="15369" width="11.125" customWidth="1"/>
    <col min="15370" max="15370" width="7.125" customWidth="1"/>
    <col min="15371" max="15371" width="11.125" bestFit="1" customWidth="1"/>
    <col min="15372" max="15372" width="7.125" customWidth="1"/>
    <col min="15373" max="15373" width="11.125" bestFit="1" customWidth="1"/>
    <col min="15374" max="15374" width="7.125" customWidth="1"/>
    <col min="15375" max="15375" width="11.125" customWidth="1"/>
    <col min="15376" max="15376" width="7.125" customWidth="1"/>
    <col min="15377" max="15377" width="11.125" bestFit="1" customWidth="1"/>
    <col min="15378" max="15378" width="7.125" customWidth="1"/>
    <col min="15379" max="15379" width="11.125" bestFit="1" customWidth="1"/>
    <col min="15380" max="15380" width="9.25" customWidth="1"/>
    <col min="15381" max="15381" width="7.125" customWidth="1"/>
    <col min="15382" max="15382" width="11.125" customWidth="1"/>
    <col min="15383" max="15383" width="11.125" bestFit="1" customWidth="1"/>
    <col min="15384" max="15384" width="7.125" customWidth="1"/>
    <col min="15385" max="15385" width="11.125" bestFit="1" customWidth="1"/>
    <col min="15386" max="15386" width="11.125" customWidth="1"/>
    <col min="15387" max="15387" width="7.125" customWidth="1"/>
    <col min="15388" max="15389" width="11.125" bestFit="1" customWidth="1"/>
    <col min="15390" max="15390" width="7.125" customWidth="1"/>
    <col min="15391" max="15392" width="11.125" bestFit="1" customWidth="1"/>
    <col min="15393" max="15393" width="9.25" customWidth="1"/>
    <col min="15394" max="15394" width="7.125" customWidth="1"/>
    <col min="15395" max="15397" width="11.125" bestFit="1" customWidth="1"/>
    <col min="15398" max="15398" width="7.125" customWidth="1"/>
    <col min="15399" max="15401" width="11.125" bestFit="1" customWidth="1"/>
    <col min="15402" max="15402" width="7.125" customWidth="1"/>
    <col min="15403" max="15405" width="11.125" bestFit="1" customWidth="1"/>
    <col min="15406" max="15406" width="9.25" bestFit="1" customWidth="1"/>
    <col min="15605" max="15605" width="9.625" bestFit="1" customWidth="1"/>
    <col min="15606" max="15606" width="14.375" bestFit="1" customWidth="1"/>
    <col min="15607" max="15607" width="10.25" bestFit="1" customWidth="1"/>
    <col min="15608" max="15608" width="11" bestFit="1" customWidth="1"/>
    <col min="15609" max="15609" width="14.375" bestFit="1" customWidth="1"/>
    <col min="15610" max="15610" width="10.25" bestFit="1" customWidth="1"/>
    <col min="15611" max="15611" width="11" bestFit="1" customWidth="1"/>
    <col min="15612" max="15612" width="17.125" customWidth="1"/>
    <col min="15615" max="15622" width="16.125" customWidth="1"/>
    <col min="15623" max="15623" width="9.25" customWidth="1"/>
    <col min="15624" max="15624" width="7.125" customWidth="1"/>
    <col min="15625" max="15625" width="11.125" customWidth="1"/>
    <col min="15626" max="15626" width="7.125" customWidth="1"/>
    <col min="15627" max="15627" width="11.125" bestFit="1" customWidth="1"/>
    <col min="15628" max="15628" width="7.125" customWidth="1"/>
    <col min="15629" max="15629" width="11.125" bestFit="1" customWidth="1"/>
    <col min="15630" max="15630" width="7.125" customWidth="1"/>
    <col min="15631" max="15631" width="11.125" customWidth="1"/>
    <col min="15632" max="15632" width="7.125" customWidth="1"/>
    <col min="15633" max="15633" width="11.125" bestFit="1" customWidth="1"/>
    <col min="15634" max="15634" width="7.125" customWidth="1"/>
    <col min="15635" max="15635" width="11.125" bestFit="1" customWidth="1"/>
    <col min="15636" max="15636" width="9.25" customWidth="1"/>
    <col min="15637" max="15637" width="7.125" customWidth="1"/>
    <col min="15638" max="15638" width="11.125" customWidth="1"/>
    <col min="15639" max="15639" width="11.125" bestFit="1" customWidth="1"/>
    <col min="15640" max="15640" width="7.125" customWidth="1"/>
    <col min="15641" max="15641" width="11.125" bestFit="1" customWidth="1"/>
    <col min="15642" max="15642" width="11.125" customWidth="1"/>
    <col min="15643" max="15643" width="7.125" customWidth="1"/>
    <col min="15644" max="15645" width="11.125" bestFit="1" customWidth="1"/>
    <col min="15646" max="15646" width="7.125" customWidth="1"/>
    <col min="15647" max="15648" width="11.125" bestFit="1" customWidth="1"/>
    <col min="15649" max="15649" width="9.25" customWidth="1"/>
    <col min="15650" max="15650" width="7.125" customWidth="1"/>
    <col min="15651" max="15653" width="11.125" bestFit="1" customWidth="1"/>
    <col min="15654" max="15654" width="7.125" customWidth="1"/>
    <col min="15655" max="15657" width="11.125" bestFit="1" customWidth="1"/>
    <col min="15658" max="15658" width="7.125" customWidth="1"/>
    <col min="15659" max="15661" width="11.125" bestFit="1" customWidth="1"/>
    <col min="15662" max="15662" width="9.25" bestFit="1" customWidth="1"/>
    <col min="15861" max="15861" width="9.625" bestFit="1" customWidth="1"/>
    <col min="15862" max="15862" width="14.375" bestFit="1" customWidth="1"/>
    <col min="15863" max="15863" width="10.25" bestFit="1" customWidth="1"/>
    <col min="15864" max="15864" width="11" bestFit="1" customWidth="1"/>
    <col min="15865" max="15865" width="14.375" bestFit="1" customWidth="1"/>
    <col min="15866" max="15866" width="10.25" bestFit="1" customWidth="1"/>
    <col min="15867" max="15867" width="11" bestFit="1" customWidth="1"/>
    <col min="15868" max="15868" width="17.125" customWidth="1"/>
    <col min="15871" max="15878" width="16.125" customWidth="1"/>
    <col min="15879" max="15879" width="9.25" customWidth="1"/>
    <col min="15880" max="15880" width="7.125" customWidth="1"/>
    <col min="15881" max="15881" width="11.125" customWidth="1"/>
    <col min="15882" max="15882" width="7.125" customWidth="1"/>
    <col min="15883" max="15883" width="11.125" bestFit="1" customWidth="1"/>
    <col min="15884" max="15884" width="7.125" customWidth="1"/>
    <col min="15885" max="15885" width="11.125" bestFit="1" customWidth="1"/>
    <col min="15886" max="15886" width="7.125" customWidth="1"/>
    <col min="15887" max="15887" width="11.125" customWidth="1"/>
    <col min="15888" max="15888" width="7.125" customWidth="1"/>
    <col min="15889" max="15889" width="11.125" bestFit="1" customWidth="1"/>
    <col min="15890" max="15890" width="7.125" customWidth="1"/>
    <col min="15891" max="15891" width="11.125" bestFit="1" customWidth="1"/>
    <col min="15892" max="15892" width="9.25" customWidth="1"/>
    <col min="15893" max="15893" width="7.125" customWidth="1"/>
    <col min="15894" max="15894" width="11.125" customWidth="1"/>
    <col min="15895" max="15895" width="11.125" bestFit="1" customWidth="1"/>
    <col min="15896" max="15896" width="7.125" customWidth="1"/>
    <col min="15897" max="15897" width="11.125" bestFit="1" customWidth="1"/>
    <col min="15898" max="15898" width="11.125" customWidth="1"/>
    <col min="15899" max="15899" width="7.125" customWidth="1"/>
    <col min="15900" max="15901" width="11.125" bestFit="1" customWidth="1"/>
    <col min="15902" max="15902" width="7.125" customWidth="1"/>
    <col min="15903" max="15904" width="11.125" bestFit="1" customWidth="1"/>
    <col min="15905" max="15905" width="9.25" customWidth="1"/>
    <col min="15906" max="15906" width="7.125" customWidth="1"/>
    <col min="15907" max="15909" width="11.125" bestFit="1" customWidth="1"/>
    <col min="15910" max="15910" width="7.125" customWidth="1"/>
    <col min="15911" max="15913" width="11.125" bestFit="1" customWidth="1"/>
    <col min="15914" max="15914" width="7.125" customWidth="1"/>
    <col min="15915" max="15917" width="11.125" bestFit="1" customWidth="1"/>
    <col min="15918" max="15918" width="9.25" bestFit="1" customWidth="1"/>
    <col min="16117" max="16117" width="9.625" bestFit="1" customWidth="1"/>
    <col min="16118" max="16118" width="14.375" bestFit="1" customWidth="1"/>
    <col min="16119" max="16119" width="10.25" bestFit="1" customWidth="1"/>
    <col min="16120" max="16120" width="11" bestFit="1" customWidth="1"/>
    <col min="16121" max="16121" width="14.375" bestFit="1" customWidth="1"/>
    <col min="16122" max="16122" width="10.25" bestFit="1" customWidth="1"/>
    <col min="16123" max="16123" width="11" bestFit="1" customWidth="1"/>
    <col min="16124" max="16124" width="17.125" customWidth="1"/>
    <col min="16127" max="16134" width="16.125" customWidth="1"/>
    <col min="16135" max="16135" width="9.25" customWidth="1"/>
    <col min="16136" max="16136" width="7.125" customWidth="1"/>
    <col min="16137" max="16137" width="11.125" customWidth="1"/>
    <col min="16138" max="16138" width="7.125" customWidth="1"/>
    <col min="16139" max="16139" width="11.125" bestFit="1" customWidth="1"/>
    <col min="16140" max="16140" width="7.125" customWidth="1"/>
    <col min="16141" max="16141" width="11.125" bestFit="1" customWidth="1"/>
    <col min="16142" max="16142" width="7.125" customWidth="1"/>
    <col min="16143" max="16143" width="11.125" customWidth="1"/>
    <col min="16144" max="16144" width="7.125" customWidth="1"/>
    <col min="16145" max="16145" width="11.125" bestFit="1" customWidth="1"/>
    <col min="16146" max="16146" width="7.125" customWidth="1"/>
    <col min="16147" max="16147" width="11.125" bestFit="1" customWidth="1"/>
    <col min="16148" max="16148" width="9.25" customWidth="1"/>
    <col min="16149" max="16149" width="7.125" customWidth="1"/>
    <col min="16150" max="16150" width="11.125" customWidth="1"/>
    <col min="16151" max="16151" width="11.125" bestFit="1" customWidth="1"/>
    <col min="16152" max="16152" width="7.125" customWidth="1"/>
    <col min="16153" max="16153" width="11.125" bestFit="1" customWidth="1"/>
    <col min="16154" max="16154" width="11.125" customWidth="1"/>
    <col min="16155" max="16155" width="7.125" customWidth="1"/>
    <col min="16156" max="16157" width="11.125" bestFit="1" customWidth="1"/>
    <col min="16158" max="16158" width="7.125" customWidth="1"/>
    <col min="16159" max="16160" width="11.125" bestFit="1" customWidth="1"/>
    <col min="16161" max="16161" width="9.25" customWidth="1"/>
    <col min="16162" max="16162" width="7.125" customWidth="1"/>
    <col min="16163" max="16165" width="11.125" bestFit="1" customWidth="1"/>
    <col min="16166" max="16166" width="7.125" customWidth="1"/>
    <col min="16167" max="16169" width="11.125" bestFit="1" customWidth="1"/>
    <col min="16170" max="16170" width="7.125" customWidth="1"/>
    <col min="16171" max="16173" width="11.125" bestFit="1" customWidth="1"/>
    <col min="16174" max="16174" width="9.25" bestFit="1" customWidth="1"/>
  </cols>
  <sheetData>
    <row r="2" spans="1:28" ht="114.75">
      <c r="A2" s="121" t="s">
        <v>139</v>
      </c>
      <c r="B2" s="122" t="s">
        <v>8</v>
      </c>
      <c r="C2" s="122" t="s">
        <v>5</v>
      </c>
      <c r="D2" s="122" t="s">
        <v>9</v>
      </c>
      <c r="E2" s="122" t="s">
        <v>18</v>
      </c>
      <c r="F2" s="122" t="s">
        <v>19</v>
      </c>
      <c r="G2" s="122" t="s">
        <v>17</v>
      </c>
      <c r="H2" s="175" t="s">
        <v>34</v>
      </c>
    </row>
    <row r="3" spans="1:28">
      <c r="A3" s="119" t="s">
        <v>140</v>
      </c>
      <c r="B3" s="70">
        <v>-4048877.3439999996</v>
      </c>
      <c r="C3" s="133">
        <v>-1159547.2949999999</v>
      </c>
      <c r="D3" s="133">
        <v>-773480.82699999982</v>
      </c>
      <c r="E3" s="133">
        <v>-1324299.0689999997</v>
      </c>
      <c r="F3" s="133">
        <v>-1493326.773</v>
      </c>
      <c r="G3" s="133">
        <v>-2597491.3949999991</v>
      </c>
      <c r="H3" s="133">
        <v>2930470.2630000003</v>
      </c>
      <c r="I3" s="57"/>
      <c r="K3" s="57"/>
      <c r="L3" s="57"/>
      <c r="M3" s="57"/>
      <c r="N3" s="57"/>
      <c r="O3" s="57"/>
      <c r="P3" s="57"/>
      <c r="Q3" s="57"/>
      <c r="R3" s="57"/>
      <c r="S3" s="57"/>
      <c r="T3" s="57"/>
      <c r="U3" s="57"/>
      <c r="V3" s="57"/>
      <c r="W3" s="57"/>
      <c r="X3" s="57"/>
      <c r="Y3" s="57">
        <v>33098.800000000003</v>
      </c>
      <c r="Z3" s="57"/>
      <c r="AA3" s="57">
        <v>64426</v>
      </c>
      <c r="AB3" s="57">
        <v>31916.3</v>
      </c>
    </row>
    <row r="7" spans="1:28" ht="120">
      <c r="A7" s="181" t="s">
        <v>139</v>
      </c>
      <c r="B7" s="184" t="s">
        <v>29</v>
      </c>
      <c r="C7" s="184" t="s">
        <v>30</v>
      </c>
      <c r="D7" s="184" t="s">
        <v>23</v>
      </c>
      <c r="E7" s="184" t="s">
        <v>35</v>
      </c>
    </row>
    <row r="8" spans="1:28">
      <c r="A8" s="119" t="s">
        <v>140</v>
      </c>
      <c r="B8" s="179">
        <v>952561.41899999999</v>
      </c>
      <c r="C8" s="180">
        <v>538585.0610000001</v>
      </c>
      <c r="D8" s="180">
        <v>787613.304</v>
      </c>
      <c r="E8" s="180">
        <v>651710.47899999993</v>
      </c>
    </row>
    <row r="10" spans="1:28" ht="15">
      <c r="A10" s="220" t="s">
        <v>86</v>
      </c>
      <c r="C10" s="183"/>
      <c r="D10" s="183"/>
      <c r="E10" s="183"/>
      <c r="F10" s="57"/>
      <c r="G10" s="57"/>
      <c r="H10" s="57"/>
      <c r="I10" s="57"/>
      <c r="J10" s="57"/>
      <c r="K10" s="57"/>
    </row>
    <row r="11" spans="1:28" ht="15">
      <c r="A11" s="220" t="s">
        <v>141</v>
      </c>
      <c r="C11" s="183"/>
      <c r="D11" s="183"/>
      <c r="E11" s="183"/>
      <c r="F11" s="57"/>
    </row>
    <row r="12" spans="1:28">
      <c r="A12" s="221" t="s">
        <v>142</v>
      </c>
      <c r="C12" s="183"/>
      <c r="D12" s="183"/>
      <c r="E12" s="183"/>
      <c r="F12" s="57"/>
      <c r="G12" s="62"/>
    </row>
    <row r="13" spans="1:28">
      <c r="F13" s="62"/>
      <c r="G13" s="62"/>
    </row>
    <row r="17" spans="1:1">
      <c r="A17" s="73"/>
    </row>
  </sheetData>
  <pageMargins left="0.7" right="0.7" top="0.75" bottom="0.75" header="0.3" footer="0.3"/>
  <pageSetup paperSize="9" orientation="portrait"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60" zoomScaleNormal="160" workbookViewId="0"/>
  </sheetViews>
  <sheetFormatPr defaultColWidth="9" defaultRowHeight="14.25"/>
  <cols>
    <col min="1" max="16384" width="9" style="1"/>
  </cols>
  <sheetData>
    <row r="1" spans="1:1" ht="15">
      <c r="A1" s="220" t="s">
        <v>143</v>
      </c>
    </row>
    <row r="2" spans="1:1" ht="15">
      <c r="A2" s="220" t="s">
        <v>52</v>
      </c>
    </row>
    <row r="13" spans="1:1">
      <c r="A13" s="221" t="s">
        <v>45</v>
      </c>
    </row>
    <row r="14" spans="1:1">
      <c r="A14" s="221" t="s">
        <v>141</v>
      </c>
    </row>
    <row r="15" spans="1:1">
      <c r="A15" s="221" t="s">
        <v>142</v>
      </c>
    </row>
    <row r="16" spans="1:1">
      <c r="A16" s="185"/>
    </row>
    <row r="17" spans="1:1">
      <c r="A17" s="186"/>
    </row>
    <row r="18" spans="1:1">
      <c r="A18" s="186"/>
    </row>
  </sheetData>
  <pageMargins left="0.7" right="0.7" top="0.75" bottom="0.75" header="0.3" footer="0.3"/>
  <pageSetup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5"/>
  <sheetViews>
    <sheetView workbookViewId="0">
      <selection activeCell="I20" sqref="I20"/>
    </sheetView>
  </sheetViews>
  <sheetFormatPr defaultRowHeight="14.25"/>
  <cols>
    <col min="1" max="1" width="39" bestFit="1" customWidth="1"/>
    <col min="2" max="4" width="9.875" bestFit="1" customWidth="1"/>
    <col min="5" max="5" width="10.75" bestFit="1" customWidth="1"/>
    <col min="6" max="9" width="9.875" bestFit="1" customWidth="1"/>
    <col min="11" max="11" width="13.25" customWidth="1"/>
    <col min="257" max="257" width="39" bestFit="1" customWidth="1"/>
    <col min="513" max="513" width="39" bestFit="1" customWidth="1"/>
    <col min="769" max="769" width="39" bestFit="1" customWidth="1"/>
    <col min="1025" max="1025" width="39" bestFit="1" customWidth="1"/>
    <col min="1281" max="1281" width="39" bestFit="1" customWidth="1"/>
    <col min="1537" max="1537" width="39" bestFit="1" customWidth="1"/>
    <col min="1793" max="1793" width="39" bestFit="1" customWidth="1"/>
    <col min="2049" max="2049" width="39" bestFit="1" customWidth="1"/>
    <col min="2305" max="2305" width="39" bestFit="1" customWidth="1"/>
    <col min="2561" max="2561" width="39" bestFit="1" customWidth="1"/>
    <col min="2817" max="2817" width="39" bestFit="1" customWidth="1"/>
    <col min="3073" max="3073" width="39" bestFit="1" customWidth="1"/>
    <col min="3329" max="3329" width="39" bestFit="1" customWidth="1"/>
    <col min="3585" max="3585" width="39" bestFit="1" customWidth="1"/>
    <col min="3841" max="3841" width="39" bestFit="1" customWidth="1"/>
    <col min="4097" max="4097" width="39" bestFit="1" customWidth="1"/>
    <col min="4353" max="4353" width="39" bestFit="1" customWidth="1"/>
    <col min="4609" max="4609" width="39" bestFit="1" customWidth="1"/>
    <col min="4865" max="4865" width="39" bestFit="1" customWidth="1"/>
    <col min="5121" max="5121" width="39" bestFit="1" customWidth="1"/>
    <col min="5377" max="5377" width="39" bestFit="1" customWidth="1"/>
    <col min="5633" max="5633" width="39" bestFit="1" customWidth="1"/>
    <col min="5889" max="5889" width="39" bestFit="1" customWidth="1"/>
    <col min="6145" max="6145" width="39" bestFit="1" customWidth="1"/>
    <col min="6401" max="6401" width="39" bestFit="1" customWidth="1"/>
    <col min="6657" max="6657" width="39" bestFit="1" customWidth="1"/>
    <col min="6913" max="6913" width="39" bestFit="1" customWidth="1"/>
    <col min="7169" max="7169" width="39" bestFit="1" customWidth="1"/>
    <col min="7425" max="7425" width="39" bestFit="1" customWidth="1"/>
    <col min="7681" max="7681" width="39" bestFit="1" customWidth="1"/>
    <col min="7937" max="7937" width="39" bestFit="1" customWidth="1"/>
    <col min="8193" max="8193" width="39" bestFit="1" customWidth="1"/>
    <col min="8449" max="8449" width="39" bestFit="1" customWidth="1"/>
    <col min="8705" max="8705" width="39" bestFit="1" customWidth="1"/>
    <col min="8961" max="8961" width="39" bestFit="1" customWidth="1"/>
    <col min="9217" max="9217" width="39" bestFit="1" customWidth="1"/>
    <col min="9473" max="9473" width="39" bestFit="1" customWidth="1"/>
    <col min="9729" max="9729" width="39" bestFit="1" customWidth="1"/>
    <col min="9985" max="9985" width="39" bestFit="1" customWidth="1"/>
    <col min="10241" max="10241" width="39" bestFit="1" customWidth="1"/>
    <col min="10497" max="10497" width="39" bestFit="1" customWidth="1"/>
    <col min="10753" max="10753" width="39" bestFit="1" customWidth="1"/>
    <col min="11009" max="11009" width="39" bestFit="1" customWidth="1"/>
    <col min="11265" max="11265" width="39" bestFit="1" customWidth="1"/>
    <col min="11521" max="11521" width="39" bestFit="1" customWidth="1"/>
    <col min="11777" max="11777" width="39" bestFit="1" customWidth="1"/>
    <col min="12033" max="12033" width="39" bestFit="1" customWidth="1"/>
    <col min="12289" max="12289" width="39" bestFit="1" customWidth="1"/>
    <col min="12545" max="12545" width="39" bestFit="1" customWidth="1"/>
    <col min="12801" max="12801" width="39" bestFit="1" customWidth="1"/>
    <col min="13057" max="13057" width="39" bestFit="1" customWidth="1"/>
    <col min="13313" max="13313" width="39" bestFit="1" customWidth="1"/>
    <col min="13569" max="13569" width="39" bestFit="1" customWidth="1"/>
    <col min="13825" max="13825" width="39" bestFit="1" customWidth="1"/>
    <col min="14081" max="14081" width="39" bestFit="1" customWidth="1"/>
    <col min="14337" max="14337" width="39" bestFit="1" customWidth="1"/>
    <col min="14593" max="14593" width="39" bestFit="1" customWidth="1"/>
    <col min="14849" max="14849" width="39" bestFit="1" customWidth="1"/>
    <col min="15105" max="15105" width="39" bestFit="1" customWidth="1"/>
    <col min="15361" max="15361" width="39" bestFit="1" customWidth="1"/>
    <col min="15617" max="15617" width="39" bestFit="1" customWidth="1"/>
    <col min="15873" max="15873" width="39" bestFit="1" customWidth="1"/>
    <col min="16129" max="16129" width="39" bestFit="1" customWidth="1"/>
  </cols>
  <sheetData>
    <row r="2" spans="1:11">
      <c r="A2" s="121" t="s">
        <v>27</v>
      </c>
      <c r="B2" s="135" t="s">
        <v>2</v>
      </c>
      <c r="C2" s="135" t="s">
        <v>3</v>
      </c>
      <c r="D2" s="135" t="s">
        <v>4</v>
      </c>
      <c r="E2" s="135" t="s">
        <v>8</v>
      </c>
      <c r="F2" s="135" t="s">
        <v>5</v>
      </c>
      <c r="G2" s="135" t="s">
        <v>9</v>
      </c>
      <c r="H2" s="135" t="s">
        <v>18</v>
      </c>
      <c r="I2" s="136" t="s">
        <v>19</v>
      </c>
      <c r="J2" s="135" t="s">
        <v>17</v>
      </c>
      <c r="K2" s="173" t="s">
        <v>34</v>
      </c>
    </row>
    <row r="3" spans="1:11">
      <c r="A3" s="119" t="s">
        <v>145</v>
      </c>
      <c r="B3" s="70">
        <v>280.30099999999999</v>
      </c>
      <c r="C3" s="70">
        <v>-1162.4190000000001</v>
      </c>
      <c r="D3" s="70">
        <v>189.577</v>
      </c>
      <c r="E3" s="70">
        <v>-736.85799999999995</v>
      </c>
      <c r="F3" s="70">
        <v>7.2210000000000001</v>
      </c>
      <c r="G3" s="70">
        <v>430.5</v>
      </c>
      <c r="H3" s="70">
        <v>1052.68</v>
      </c>
      <c r="I3" s="133">
        <v>2058.85</v>
      </c>
      <c r="J3" s="172">
        <v>-1521.711</v>
      </c>
      <c r="K3" s="172">
        <v>2206.145</v>
      </c>
    </row>
    <row r="4" spans="1:11" ht="28.5">
      <c r="A4" s="119" t="s">
        <v>144</v>
      </c>
      <c r="B4" s="70">
        <v>-3340.6309999999999</v>
      </c>
      <c r="C4" s="70">
        <v>-2676.5070000000001</v>
      </c>
      <c r="D4" s="70">
        <v>-1367.0240000000001</v>
      </c>
      <c r="E4" s="70">
        <v>-584.48699999999997</v>
      </c>
      <c r="F4" s="70">
        <v>-564.97099999999989</v>
      </c>
      <c r="G4" s="70">
        <v>268.34699999999998</v>
      </c>
      <c r="H4" s="70">
        <v>1169.056</v>
      </c>
      <c r="I4" s="133">
        <v>1328.3510000000001</v>
      </c>
      <c r="J4" s="70">
        <v>1893.251</v>
      </c>
      <c r="K4" s="70">
        <v>3345.62</v>
      </c>
    </row>
    <row r="5" spans="1:11" ht="28.5">
      <c r="A5" s="119" t="s">
        <v>146</v>
      </c>
      <c r="B5" s="134">
        <f>B3+B4</f>
        <v>-3060.33</v>
      </c>
      <c r="C5" s="134">
        <f t="shared" ref="C5:K5" si="0">C3+C4</f>
        <v>-3838.9260000000004</v>
      </c>
      <c r="D5" s="134">
        <f t="shared" si="0"/>
        <v>-1177.4470000000001</v>
      </c>
      <c r="E5" s="134">
        <f t="shared" si="0"/>
        <v>-1321.3449999999998</v>
      </c>
      <c r="F5" s="134">
        <f t="shared" si="0"/>
        <v>-557.74999999999989</v>
      </c>
      <c r="G5" s="134">
        <f t="shared" si="0"/>
        <v>698.84699999999998</v>
      </c>
      <c r="H5" s="134">
        <f t="shared" si="0"/>
        <v>2221.7359999999999</v>
      </c>
      <c r="I5" s="134">
        <f t="shared" si="0"/>
        <v>3387.201</v>
      </c>
      <c r="J5" s="134">
        <f t="shared" si="0"/>
        <v>371.53999999999996</v>
      </c>
      <c r="K5" s="134">
        <f t="shared" si="0"/>
        <v>5551.7649999999994</v>
      </c>
    </row>
    <row r="6" spans="1:11">
      <c r="I6" s="58"/>
    </row>
    <row r="7" spans="1:11">
      <c r="A7" s="221" t="s">
        <v>45</v>
      </c>
      <c r="B7" s="174"/>
      <c r="C7" s="174"/>
      <c r="D7" s="174"/>
      <c r="E7" s="174"/>
      <c r="F7" s="174"/>
      <c r="G7" s="174"/>
      <c r="H7" s="174"/>
      <c r="I7" s="174"/>
      <c r="J7" s="174"/>
      <c r="K7" s="174"/>
    </row>
    <row r="8" spans="1:11">
      <c r="A8" s="73"/>
      <c r="B8" s="56"/>
      <c r="C8" s="56"/>
      <c r="D8" s="56"/>
      <c r="E8" s="56"/>
      <c r="F8" s="56"/>
      <c r="G8" s="56"/>
      <c r="H8" s="56"/>
      <c r="I8" s="56"/>
    </row>
    <row r="9" spans="1:11">
      <c r="B9" s="56"/>
      <c r="C9" s="56"/>
      <c r="D9" s="56"/>
      <c r="E9" s="56"/>
      <c r="F9" s="56"/>
      <c r="G9" s="56"/>
      <c r="H9" s="56"/>
      <c r="I9" s="56"/>
    </row>
    <row r="10" spans="1:11">
      <c r="K10" s="59"/>
    </row>
    <row r="11" spans="1:11">
      <c r="K11" s="59"/>
    </row>
    <row r="12" spans="1:11">
      <c r="K12" s="59"/>
    </row>
    <row r="13" spans="1:11">
      <c r="K13" s="59"/>
    </row>
    <row r="14" spans="1:11">
      <c r="K14" s="59"/>
    </row>
    <row r="15" spans="1:11">
      <c r="K15" s="59"/>
    </row>
  </sheetData>
  <pageMargins left="0.7" right="0.7" top="0.75" bottom="0.75" header="0.3" footer="0.3"/>
  <pageSetup paperSize="9" orientation="portrait" r:id="rId1"/>
  <tableParts count="1">
    <tablePart r:id="rId2"/>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zoomScale="160" zoomScaleNormal="160" workbookViewId="0">
      <selection activeCell="A17" sqref="A17"/>
    </sheetView>
  </sheetViews>
  <sheetFormatPr defaultColWidth="9" defaultRowHeight="14.25"/>
  <cols>
    <col min="1" max="16384" width="9" style="1"/>
  </cols>
  <sheetData>
    <row r="1" spans="1:1" ht="15">
      <c r="A1" s="220" t="s">
        <v>147</v>
      </c>
    </row>
    <row r="2" spans="1:1" ht="15">
      <c r="A2" s="220" t="s">
        <v>148</v>
      </c>
    </row>
    <row r="17" spans="1:1">
      <c r="A17" s="221" t="s">
        <v>45</v>
      </c>
    </row>
    <row r="18" spans="1:1">
      <c r="A18" s="187"/>
    </row>
  </sheetData>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A6" sqref="A6"/>
    </sheetView>
  </sheetViews>
  <sheetFormatPr defaultRowHeight="14.25"/>
  <cols>
    <col min="1" max="1" width="39" bestFit="1" customWidth="1"/>
    <col min="2" max="4" width="9.875" bestFit="1" customWidth="1"/>
    <col min="5" max="5" width="11.625" bestFit="1" customWidth="1"/>
    <col min="6" max="9" width="9.875" bestFit="1" customWidth="1"/>
    <col min="251" max="251" width="39" bestFit="1" customWidth="1"/>
    <col min="507" max="507" width="39" bestFit="1" customWidth="1"/>
    <col min="763" max="763" width="39" bestFit="1" customWidth="1"/>
    <col min="1019" max="1019" width="39" bestFit="1" customWidth="1"/>
    <col min="1275" max="1275" width="39" bestFit="1" customWidth="1"/>
    <col min="1531" max="1531" width="39" bestFit="1" customWidth="1"/>
    <col min="1787" max="1787" width="39" bestFit="1" customWidth="1"/>
    <col min="2043" max="2043" width="39" bestFit="1" customWidth="1"/>
    <col min="2299" max="2299" width="39" bestFit="1" customWidth="1"/>
    <col min="2555" max="2555" width="39" bestFit="1" customWidth="1"/>
    <col min="2811" max="2811" width="39" bestFit="1" customWidth="1"/>
    <col min="3067" max="3067" width="39" bestFit="1" customWidth="1"/>
    <col min="3323" max="3323" width="39" bestFit="1" customWidth="1"/>
    <col min="3579" max="3579" width="39" bestFit="1" customWidth="1"/>
    <col min="3835" max="3835" width="39" bestFit="1" customWidth="1"/>
    <col min="4091" max="4091" width="39" bestFit="1" customWidth="1"/>
    <col min="4347" max="4347" width="39" bestFit="1" customWidth="1"/>
    <col min="4603" max="4603" width="39" bestFit="1" customWidth="1"/>
    <col min="4859" max="4859" width="39" bestFit="1" customWidth="1"/>
    <col min="5115" max="5115" width="39" bestFit="1" customWidth="1"/>
    <col min="5371" max="5371" width="39" bestFit="1" customWidth="1"/>
    <col min="5627" max="5627" width="39" bestFit="1" customWidth="1"/>
    <col min="5883" max="5883" width="39" bestFit="1" customWidth="1"/>
    <col min="6139" max="6139" width="39" bestFit="1" customWidth="1"/>
    <col min="6395" max="6395" width="39" bestFit="1" customWidth="1"/>
    <col min="6651" max="6651" width="39" bestFit="1" customWidth="1"/>
    <col min="6907" max="6907" width="39" bestFit="1" customWidth="1"/>
    <col min="7163" max="7163" width="39" bestFit="1" customWidth="1"/>
    <col min="7419" max="7419" width="39" bestFit="1" customWidth="1"/>
    <col min="7675" max="7675" width="39" bestFit="1" customWidth="1"/>
    <col min="7931" max="7931" width="39" bestFit="1" customWidth="1"/>
    <col min="8187" max="8187" width="39" bestFit="1" customWidth="1"/>
    <col min="8443" max="8443" width="39" bestFit="1" customWidth="1"/>
    <col min="8699" max="8699" width="39" bestFit="1" customWidth="1"/>
    <col min="8955" max="8955" width="39" bestFit="1" customWidth="1"/>
    <col min="9211" max="9211" width="39" bestFit="1" customWidth="1"/>
    <col min="9467" max="9467" width="39" bestFit="1" customWidth="1"/>
    <col min="9723" max="9723" width="39" bestFit="1" customWidth="1"/>
    <col min="9979" max="9979" width="39" bestFit="1" customWidth="1"/>
    <col min="10235" max="10235" width="39" bestFit="1" customWidth="1"/>
    <col min="10491" max="10491" width="39" bestFit="1" customWidth="1"/>
    <col min="10747" max="10747" width="39" bestFit="1" customWidth="1"/>
    <col min="11003" max="11003" width="39" bestFit="1" customWidth="1"/>
    <col min="11259" max="11259" width="39" bestFit="1" customWidth="1"/>
    <col min="11515" max="11515" width="39" bestFit="1" customWidth="1"/>
    <col min="11771" max="11771" width="39" bestFit="1" customWidth="1"/>
    <col min="12027" max="12027" width="39" bestFit="1" customWidth="1"/>
    <col min="12283" max="12283" width="39" bestFit="1" customWidth="1"/>
    <col min="12539" max="12539" width="39" bestFit="1" customWidth="1"/>
    <col min="12795" max="12795" width="39" bestFit="1" customWidth="1"/>
    <col min="13051" max="13051" width="39" bestFit="1" customWidth="1"/>
    <col min="13307" max="13307" width="39" bestFit="1" customWidth="1"/>
    <col min="13563" max="13563" width="39" bestFit="1" customWidth="1"/>
    <col min="13819" max="13819" width="39" bestFit="1" customWidth="1"/>
    <col min="14075" max="14075" width="39" bestFit="1" customWidth="1"/>
    <col min="14331" max="14331" width="39" bestFit="1" customWidth="1"/>
    <col min="14587" max="14587" width="39" bestFit="1" customWidth="1"/>
    <col min="14843" max="14843" width="39" bestFit="1" customWidth="1"/>
    <col min="15099" max="15099" width="39" bestFit="1" customWidth="1"/>
    <col min="15355" max="15355" width="39" bestFit="1" customWidth="1"/>
    <col min="15611" max="15611" width="39" bestFit="1" customWidth="1"/>
    <col min="15867" max="15867" width="39" bestFit="1" customWidth="1"/>
    <col min="16123" max="16123" width="39" bestFit="1" customWidth="1"/>
  </cols>
  <sheetData>
    <row r="1" spans="1:13" ht="15">
      <c r="A1" s="121" t="s">
        <v>20</v>
      </c>
      <c r="B1" s="182" t="s">
        <v>29</v>
      </c>
      <c r="C1" s="182" t="s">
        <v>30</v>
      </c>
      <c r="D1" s="182" t="s">
        <v>23</v>
      </c>
      <c r="E1" s="182" t="s">
        <v>35</v>
      </c>
    </row>
    <row r="2" spans="1:13">
      <c r="A2" s="119" t="s">
        <v>145</v>
      </c>
      <c r="B2" s="71">
        <v>1362973</v>
      </c>
      <c r="C2" s="71">
        <v>-1065965</v>
      </c>
      <c r="D2" s="71">
        <v>979282</v>
      </c>
      <c r="E2" s="71">
        <v>929855</v>
      </c>
    </row>
    <row r="3" spans="1:13" ht="28.5">
      <c r="A3" s="119" t="s">
        <v>144</v>
      </c>
      <c r="B3" s="71">
        <v>1591684</v>
      </c>
      <c r="C3" s="71">
        <v>40238</v>
      </c>
      <c r="D3" s="71">
        <v>760041</v>
      </c>
      <c r="E3" s="71">
        <v>953657</v>
      </c>
    </row>
    <row r="4" spans="1:13" ht="28.5">
      <c r="A4" s="119" t="s">
        <v>146</v>
      </c>
      <c r="B4" s="71">
        <f>B2+B3</f>
        <v>2954657</v>
      </c>
      <c r="C4" s="71">
        <f t="shared" ref="C4:E4" si="0">C2+C3</f>
        <v>-1025727</v>
      </c>
      <c r="D4" s="71">
        <f t="shared" si="0"/>
        <v>1739323</v>
      </c>
      <c r="E4" s="71">
        <f t="shared" si="0"/>
        <v>1883512</v>
      </c>
    </row>
    <row r="5" spans="1:13">
      <c r="A5" s="59"/>
      <c r="B5" s="58"/>
      <c r="C5" s="58"/>
      <c r="D5" s="58"/>
      <c r="E5" s="58"/>
      <c r="F5" s="58"/>
      <c r="G5" s="58"/>
      <c r="H5" s="58"/>
      <c r="I5" s="58"/>
      <c r="K5" s="58"/>
      <c r="L5" s="58"/>
      <c r="M5" s="58"/>
    </row>
    <row r="6" spans="1:13">
      <c r="A6" s="221" t="s">
        <v>45</v>
      </c>
      <c r="B6" s="58"/>
      <c r="C6" s="58"/>
      <c r="D6" s="58"/>
      <c r="E6" s="58"/>
      <c r="F6" s="58"/>
      <c r="G6" s="58"/>
      <c r="H6" s="58"/>
      <c r="I6" s="58"/>
      <c r="K6" s="60"/>
      <c r="L6" s="60"/>
      <c r="M6" s="60"/>
    </row>
    <row r="7" spans="1:13">
      <c r="A7" s="73"/>
      <c r="K7" s="61"/>
      <c r="L7" s="61"/>
      <c r="M7" s="61"/>
    </row>
    <row r="8" spans="1:13">
      <c r="K8" s="61"/>
      <c r="L8" s="61"/>
      <c r="M8" s="61"/>
    </row>
  </sheetData>
  <pageMargins left="0.7" right="0.7" top="0.75" bottom="0.75" header="0.3" footer="0.3"/>
  <pageSetup paperSize="9" orientation="portrait" r:id="rId1"/>
  <tableParts count="1">
    <tablePart r:id="rId2"/>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abSelected="1" zoomScale="130" zoomScaleNormal="130" workbookViewId="0">
      <selection activeCell="K12" sqref="K12"/>
    </sheetView>
  </sheetViews>
  <sheetFormatPr defaultColWidth="9" defaultRowHeight="14.25"/>
  <cols>
    <col min="1" max="16384" width="9" style="1"/>
  </cols>
  <sheetData>
    <row r="1" spans="1:2" ht="15">
      <c r="A1" s="222" t="s">
        <v>149</v>
      </c>
    </row>
    <row r="2" spans="1:2" ht="15">
      <c r="A2" s="207" t="s">
        <v>37</v>
      </c>
      <c r="B2" s="221" t="s">
        <v>52</v>
      </c>
    </row>
    <row r="17" spans="1:1">
      <c r="A17" s="221" t="s">
        <v>45</v>
      </c>
    </row>
    <row r="18" spans="1:1">
      <c r="A18" s="187"/>
    </row>
  </sheetData>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90" zoomScaleNormal="90" workbookViewId="0">
      <selection activeCell="N29" sqref="N29"/>
    </sheetView>
  </sheetViews>
  <sheetFormatPr defaultColWidth="9.125" defaultRowHeight="14.25"/>
  <cols>
    <col min="1" max="1" width="24.375" style="55" customWidth="1"/>
    <col min="2" max="2" width="20.375" style="55" bestFit="1" customWidth="1"/>
    <col min="3" max="3" width="23.125" style="1" customWidth="1"/>
    <col min="4" max="4" width="15.5" style="1" customWidth="1"/>
    <col min="5" max="5" width="16.75" style="1" customWidth="1"/>
    <col min="6" max="6" width="28.375" style="1" customWidth="1"/>
    <col min="7" max="7" width="23.125" style="1" customWidth="1"/>
    <col min="8" max="9" width="9" style="35" customWidth="1"/>
    <col min="10" max="16384" width="9.125" style="1"/>
  </cols>
  <sheetData>
    <row r="1" spans="1:11" ht="58.5" customHeight="1" thickBot="1">
      <c r="A1" s="137" t="s">
        <v>38</v>
      </c>
      <c r="B1" s="138" t="s">
        <v>20</v>
      </c>
      <c r="C1" s="137" t="s">
        <v>161</v>
      </c>
      <c r="D1" s="137" t="s">
        <v>162</v>
      </c>
      <c r="E1" s="137" t="s">
        <v>47</v>
      </c>
      <c r="F1" s="231" t="s">
        <v>163</v>
      </c>
      <c r="G1" s="137" t="s">
        <v>164</v>
      </c>
    </row>
    <row r="2" spans="1:11" s="39" customFormat="1" ht="49.5" customHeight="1" thickBot="1">
      <c r="A2" s="223" t="s">
        <v>150</v>
      </c>
      <c r="B2" s="63"/>
      <c r="C2" s="36">
        <v>629733.67099999997</v>
      </c>
      <c r="D2" s="36">
        <v>33648.849000000002</v>
      </c>
      <c r="E2" s="36">
        <v>32438.668000000001</v>
      </c>
      <c r="F2" s="36">
        <v>6548.7219999999998</v>
      </c>
      <c r="G2" s="36">
        <v>702367.00400000007</v>
      </c>
      <c r="H2" s="37"/>
      <c r="I2" s="38"/>
    </row>
    <row r="3" spans="1:11" ht="15" thickBot="1">
      <c r="A3" s="224" t="s">
        <v>151</v>
      </c>
      <c r="B3" s="64" t="s">
        <v>155</v>
      </c>
      <c r="C3" s="40">
        <v>365128.33100000006</v>
      </c>
      <c r="D3" s="40">
        <v>15567.238000000001</v>
      </c>
      <c r="E3" s="40">
        <v>13079.019</v>
      </c>
      <c r="F3" s="40">
        <v>3172.2749999999996</v>
      </c>
      <c r="G3" s="40">
        <v>396948.01499999996</v>
      </c>
      <c r="H3" s="41"/>
      <c r="I3" s="42"/>
    </row>
    <row r="4" spans="1:11" ht="15">
      <c r="A4" s="225" t="s">
        <v>152</v>
      </c>
      <c r="B4" s="65"/>
      <c r="C4" s="43">
        <v>99841.56</v>
      </c>
      <c r="D4" s="43">
        <v>9969.505000000001</v>
      </c>
      <c r="E4" s="43">
        <v>274.69299999999998</v>
      </c>
      <c r="F4" s="43">
        <v>-1402.3229999999999</v>
      </c>
      <c r="G4" s="43">
        <v>108680.431</v>
      </c>
      <c r="H4" s="44"/>
      <c r="K4" s="3"/>
    </row>
    <row r="5" spans="1:11">
      <c r="A5" s="226" t="s">
        <v>151</v>
      </c>
      <c r="B5" s="66" t="s">
        <v>156</v>
      </c>
      <c r="C5" s="45">
        <v>79183.56</v>
      </c>
      <c r="D5" s="45">
        <v>8944.505000000001</v>
      </c>
      <c r="E5" s="45">
        <v>274.69299999999998</v>
      </c>
      <c r="F5" s="45">
        <v>-1402.3229999999999</v>
      </c>
      <c r="G5" s="45">
        <v>86997.430999999997</v>
      </c>
      <c r="H5" s="46"/>
    </row>
    <row r="6" spans="1:11" ht="15" thickBot="1">
      <c r="A6" s="227"/>
      <c r="B6" s="64" t="s">
        <v>157</v>
      </c>
      <c r="C6" s="40">
        <v>20658</v>
      </c>
      <c r="D6" s="40">
        <v>1025</v>
      </c>
      <c r="E6" s="40">
        <v>0</v>
      </c>
      <c r="F6" s="40">
        <v>0</v>
      </c>
      <c r="G6" s="40">
        <v>21683</v>
      </c>
      <c r="H6" s="46"/>
    </row>
    <row r="7" spans="1:11" ht="15">
      <c r="A7" s="225" t="s">
        <v>153</v>
      </c>
      <c r="B7" s="65"/>
      <c r="C7" s="43">
        <v>202724.59700000001</v>
      </c>
      <c r="D7" s="43">
        <v>10094.101999999999</v>
      </c>
      <c r="E7" s="43">
        <v>24132.639999999999</v>
      </c>
      <c r="F7" s="43">
        <v>1599.7009999999998</v>
      </c>
      <c r="G7" s="43">
        <v>238550.04500000001</v>
      </c>
      <c r="H7" s="47"/>
    </row>
    <row r="8" spans="1:11" ht="15">
      <c r="A8" s="226" t="s">
        <v>151</v>
      </c>
      <c r="B8" s="66" t="s">
        <v>158</v>
      </c>
      <c r="C8" s="45">
        <v>124566.14</v>
      </c>
      <c r="D8" s="45">
        <v>-2382.2799999999997</v>
      </c>
      <c r="E8" s="45">
        <v>20954.063999999998</v>
      </c>
      <c r="F8" s="45">
        <v>-382.04500000000007</v>
      </c>
      <c r="G8" s="45">
        <v>142754.88</v>
      </c>
      <c r="H8" s="48"/>
    </row>
    <row r="9" spans="1:11" ht="15" thickBot="1">
      <c r="A9" s="227"/>
      <c r="B9" s="64" t="s">
        <v>159</v>
      </c>
      <c r="C9" s="40">
        <v>78158.456999999995</v>
      </c>
      <c r="D9" s="40">
        <v>12476.382</v>
      </c>
      <c r="E9" s="40">
        <v>3178.576</v>
      </c>
      <c r="F9" s="40">
        <v>1981.7460000000001</v>
      </c>
      <c r="G9" s="40">
        <v>95795.165000000008</v>
      </c>
      <c r="H9" s="49"/>
    </row>
    <row r="10" spans="1:11" ht="15">
      <c r="A10" s="225" t="s">
        <v>154</v>
      </c>
      <c r="B10" s="65"/>
      <c r="C10" s="43">
        <v>136277.12300000002</v>
      </c>
      <c r="D10" s="43">
        <v>9373.8919999999998</v>
      </c>
      <c r="E10" s="43">
        <v>2328.6799999999998</v>
      </c>
      <c r="F10" s="43">
        <v>-512.23200000000008</v>
      </c>
      <c r="G10" s="43">
        <v>147468.60700000002</v>
      </c>
      <c r="H10" s="47"/>
    </row>
    <row r="11" spans="1:11" ht="29.25">
      <c r="A11" s="226" t="s">
        <v>151</v>
      </c>
      <c r="B11" s="67" t="s">
        <v>160</v>
      </c>
      <c r="C11" s="50">
        <v>10272.361000000001</v>
      </c>
      <c r="D11" s="50">
        <v>5004.1099999999997</v>
      </c>
      <c r="E11" s="50">
        <v>-277.32499999999999</v>
      </c>
      <c r="F11" s="50">
        <v>-537.7829999999999</v>
      </c>
      <c r="G11" s="50">
        <v>14461.359999999999</v>
      </c>
      <c r="H11" s="44"/>
    </row>
    <row r="12" spans="1:11">
      <c r="A12" s="226"/>
      <c r="B12" s="67" t="s">
        <v>75</v>
      </c>
      <c r="C12" s="50">
        <v>31831.592000000001</v>
      </c>
      <c r="D12" s="50">
        <v>1412.7770000000005</v>
      </c>
      <c r="E12" s="50">
        <v>852.11299999999994</v>
      </c>
      <c r="F12" s="50">
        <v>60.903999999999996</v>
      </c>
      <c r="G12" s="50">
        <v>34157.536999999997</v>
      </c>
      <c r="H12" s="49"/>
    </row>
    <row r="13" spans="1:11">
      <c r="A13" s="226"/>
      <c r="B13" s="67" t="s">
        <v>110</v>
      </c>
      <c r="C13" s="50">
        <v>29990</v>
      </c>
      <c r="D13" s="50">
        <v>-4128</v>
      </c>
      <c r="E13" s="50">
        <v>0</v>
      </c>
      <c r="F13" s="50">
        <v>294</v>
      </c>
      <c r="G13" s="50">
        <v>26157</v>
      </c>
      <c r="H13" s="49"/>
    </row>
    <row r="14" spans="1:11" ht="15" thickBot="1">
      <c r="A14" s="228"/>
      <c r="B14" s="68" t="s">
        <v>111</v>
      </c>
      <c r="C14" s="50">
        <v>64183.17</v>
      </c>
      <c r="D14" s="50">
        <v>7085.0049999999992</v>
      </c>
      <c r="E14" s="50">
        <v>1753.8919999999998</v>
      </c>
      <c r="F14" s="50">
        <v>-329.35300000000001</v>
      </c>
      <c r="G14" s="50">
        <v>72692.710000000006</v>
      </c>
      <c r="H14" s="49"/>
    </row>
    <row r="15" spans="1:11" ht="15.75" thickBot="1">
      <c r="A15" s="229" t="s">
        <v>80</v>
      </c>
      <c r="B15" s="64"/>
      <c r="C15" s="51">
        <v>194217.921</v>
      </c>
      <c r="D15" s="51">
        <v>-223.0310000000004</v>
      </c>
      <c r="E15" s="51">
        <v>9325.6550000000007</v>
      </c>
      <c r="F15" s="51">
        <v>1373.4079999999999</v>
      </c>
      <c r="G15" s="51">
        <v>204693.95300000001</v>
      </c>
      <c r="H15" s="49"/>
    </row>
    <row r="16" spans="1:11" ht="15.75" thickBot="1">
      <c r="A16" s="230" t="s">
        <v>103</v>
      </c>
      <c r="B16" s="64"/>
      <c r="C16" s="51">
        <v>-3327.53</v>
      </c>
      <c r="D16" s="51">
        <v>4434.3810000000003</v>
      </c>
      <c r="E16" s="51">
        <v>-3623</v>
      </c>
      <c r="F16" s="51">
        <v>5490.1680000000006</v>
      </c>
      <c r="G16" s="51">
        <v>2973.9679999999998</v>
      </c>
      <c r="H16" s="49"/>
    </row>
    <row r="17" spans="1:8" ht="15.75" thickBot="1">
      <c r="A17" s="232" t="s">
        <v>165</v>
      </c>
      <c r="B17" s="63"/>
      <c r="C17" s="36">
        <v>471931.36299999995</v>
      </c>
      <c r="D17" s="36">
        <v>14793.042000000001</v>
      </c>
      <c r="E17" s="36">
        <v>13737.096</v>
      </c>
      <c r="F17" s="36">
        <v>-3485.7150000000006</v>
      </c>
      <c r="G17" s="36">
        <v>496970.88400000002</v>
      </c>
      <c r="H17" s="52"/>
    </row>
    <row r="18" spans="1:8" ht="15.75" thickBot="1">
      <c r="A18" s="227" t="s">
        <v>151</v>
      </c>
      <c r="B18" s="67" t="s">
        <v>166</v>
      </c>
      <c r="C18" s="51">
        <v>155901.329</v>
      </c>
      <c r="D18" s="51">
        <v>-310.5590000000002</v>
      </c>
      <c r="E18" s="51">
        <v>0</v>
      </c>
      <c r="F18" s="51">
        <v>-896.38199999999995</v>
      </c>
      <c r="G18" s="51">
        <v>154690.486</v>
      </c>
      <c r="H18" s="52"/>
    </row>
    <row r="19" spans="1:8" ht="15">
      <c r="A19" s="225" t="s">
        <v>39</v>
      </c>
      <c r="B19" s="65"/>
      <c r="C19" s="50">
        <v>229879.48699999999</v>
      </c>
      <c r="D19" s="50">
        <v>16422.43</v>
      </c>
      <c r="E19" s="50">
        <v>3063</v>
      </c>
      <c r="F19" s="50">
        <v>-4893.3719999999994</v>
      </c>
      <c r="G19" s="50">
        <v>244471.54500000001</v>
      </c>
      <c r="H19" s="44"/>
    </row>
    <row r="20" spans="1:8" ht="15">
      <c r="A20" s="226" t="s">
        <v>151</v>
      </c>
      <c r="B20" s="66" t="s">
        <v>156</v>
      </c>
      <c r="C20" s="45">
        <v>217440</v>
      </c>
      <c r="D20" s="45">
        <v>16368.371999999999</v>
      </c>
      <c r="E20" s="45">
        <v>3063</v>
      </c>
      <c r="F20" s="45">
        <v>-4893.3720000000003</v>
      </c>
      <c r="G20" s="45">
        <v>231978</v>
      </c>
      <c r="H20" s="53"/>
    </row>
    <row r="21" spans="1:8" ht="15" thickBot="1">
      <c r="A21" s="227"/>
      <c r="B21" s="64" t="s">
        <v>157</v>
      </c>
      <c r="C21" s="40">
        <v>12439.486999999999</v>
      </c>
      <c r="D21" s="40">
        <v>54.058</v>
      </c>
      <c r="E21" s="40">
        <v>0</v>
      </c>
      <c r="F21" s="40">
        <v>0</v>
      </c>
      <c r="G21" s="40">
        <v>12493.545</v>
      </c>
      <c r="H21" s="41"/>
    </row>
    <row r="22" spans="1:8" ht="15">
      <c r="A22" s="225" t="s">
        <v>153</v>
      </c>
      <c r="B22" s="65"/>
      <c r="C22" s="43">
        <v>182048.81099999999</v>
      </c>
      <c r="D22" s="43">
        <v>-3338.9730000000004</v>
      </c>
      <c r="E22" s="43">
        <v>10674.096</v>
      </c>
      <c r="F22" s="43">
        <v>1435.4429999999998</v>
      </c>
      <c r="G22" s="43">
        <v>190819.375</v>
      </c>
      <c r="H22" s="44"/>
    </row>
    <row r="23" spans="1:8">
      <c r="A23" s="226" t="s">
        <v>151</v>
      </c>
      <c r="B23" s="66" t="s">
        <v>167</v>
      </c>
      <c r="C23" s="45">
        <v>98590.034</v>
      </c>
      <c r="D23" s="45">
        <v>-1264.7710000000002</v>
      </c>
      <c r="E23" s="45">
        <v>10674.096</v>
      </c>
      <c r="F23" s="45">
        <v>2304.0389999999998</v>
      </c>
      <c r="G23" s="45">
        <v>110302.398</v>
      </c>
      <c r="H23" s="49"/>
    </row>
    <row r="24" spans="1:8" ht="15" thickBot="1">
      <c r="A24" s="227"/>
      <c r="B24" s="64" t="s">
        <v>159</v>
      </c>
      <c r="C24" s="40">
        <v>83458.777000000002</v>
      </c>
      <c r="D24" s="40">
        <v>-2074.2020000000002</v>
      </c>
      <c r="E24" s="40">
        <v>0</v>
      </c>
      <c r="F24" s="40">
        <v>-868.59600000000023</v>
      </c>
      <c r="G24" s="40">
        <v>80516.976999999999</v>
      </c>
      <c r="H24" s="49"/>
    </row>
    <row r="25" spans="1:8" ht="15">
      <c r="A25" s="225" t="s">
        <v>82</v>
      </c>
      <c r="B25" s="65"/>
      <c r="C25" s="43">
        <v>60003.065000000002</v>
      </c>
      <c r="D25" s="43">
        <v>1709.5850000000007</v>
      </c>
      <c r="E25" s="43">
        <v>0</v>
      </c>
      <c r="F25" s="43">
        <v>-27.785999999999945</v>
      </c>
      <c r="G25" s="43">
        <v>61679.964</v>
      </c>
      <c r="H25" s="47"/>
    </row>
    <row r="26" spans="1:8" ht="43.5">
      <c r="A26" s="226" t="s">
        <v>151</v>
      </c>
      <c r="B26" s="67" t="s">
        <v>168</v>
      </c>
      <c r="C26" s="50">
        <v>19396.608</v>
      </c>
      <c r="D26" s="50">
        <v>5551.7650000000003</v>
      </c>
      <c r="E26" s="50">
        <v>0</v>
      </c>
      <c r="F26" s="50">
        <v>-150.23600000000005</v>
      </c>
      <c r="G26" s="50">
        <v>24798.137000000002</v>
      </c>
      <c r="H26" s="48"/>
    </row>
    <row r="27" spans="1:8">
      <c r="A27" s="226"/>
      <c r="B27" s="66" t="s">
        <v>75</v>
      </c>
      <c r="C27" s="50">
        <v>18061.457000000002</v>
      </c>
      <c r="D27" s="50">
        <v>261.82000000000005</v>
      </c>
      <c r="E27" s="50">
        <v>0</v>
      </c>
      <c r="F27" s="50">
        <v>295.45</v>
      </c>
      <c r="G27" s="50">
        <v>18617.826999999997</v>
      </c>
      <c r="H27" s="49"/>
    </row>
    <row r="28" spans="1:8" ht="15" thickBot="1">
      <c r="A28" s="227"/>
      <c r="B28" s="64" t="s">
        <v>169</v>
      </c>
      <c r="C28" s="50">
        <v>22545</v>
      </c>
      <c r="D28" s="50">
        <v>-4104</v>
      </c>
      <c r="E28" s="50">
        <v>0</v>
      </c>
      <c r="F28" s="50">
        <v>-173</v>
      </c>
      <c r="G28" s="50">
        <v>18264</v>
      </c>
      <c r="H28" s="47"/>
    </row>
    <row r="29" spans="1:8" ht="15.75" thickBot="1">
      <c r="A29" s="232" t="s">
        <v>171</v>
      </c>
      <c r="B29" s="69"/>
      <c r="C29" s="36">
        <v>-157802.30799999999</v>
      </c>
      <c r="D29" s="36">
        <v>-18855.807000000001</v>
      </c>
      <c r="E29" s="36">
        <v>-18701.572</v>
      </c>
      <c r="F29" s="36">
        <v>-10034.437</v>
      </c>
      <c r="G29" s="36">
        <v>-205396.12000000005</v>
      </c>
      <c r="H29" s="44"/>
    </row>
    <row r="30" spans="1:8" ht="15" thickBot="1">
      <c r="A30" s="233" t="s">
        <v>151</v>
      </c>
      <c r="B30" s="139" t="s">
        <v>170</v>
      </c>
      <c r="C30" s="140">
        <v>-209227.00200000007</v>
      </c>
      <c r="D30" s="140">
        <v>-15877.796999999999</v>
      </c>
      <c r="E30" s="140">
        <v>-13079.019</v>
      </c>
      <c r="F30" s="140">
        <v>-4068.6569999999997</v>
      </c>
      <c r="G30" s="140">
        <v>-242257.52900000001</v>
      </c>
      <c r="H30" s="49"/>
    </row>
    <row r="31" spans="1:8" ht="14.25" customHeight="1">
      <c r="A31" s="235" t="s">
        <v>172</v>
      </c>
      <c r="B31" s="236"/>
      <c r="C31" s="234"/>
      <c r="D31" s="234"/>
      <c r="E31" s="234"/>
      <c r="F31" s="234"/>
      <c r="G31" s="234"/>
      <c r="H31" s="49"/>
    </row>
    <row r="32" spans="1:8" ht="54">
      <c r="A32" s="235" t="s">
        <v>173</v>
      </c>
      <c r="B32" s="238"/>
      <c r="C32" s="237"/>
      <c r="D32" s="237"/>
      <c r="E32" s="237"/>
      <c r="F32" s="237"/>
      <c r="G32" s="237"/>
      <c r="H32" s="49"/>
    </row>
    <row r="33" spans="8:8">
      <c r="H33" s="47"/>
    </row>
    <row r="34" spans="8:8" ht="15">
      <c r="H34" s="44"/>
    </row>
    <row r="35" spans="8:8">
      <c r="H35" s="54"/>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N1" sqref="N1"/>
    </sheetView>
  </sheetViews>
  <sheetFormatPr defaultRowHeight="14.25"/>
  <cols>
    <col min="1" max="1" width="16.75" customWidth="1"/>
  </cols>
  <sheetData>
    <row r="1" spans="1:17" ht="15">
      <c r="A1" s="106" t="s">
        <v>20</v>
      </c>
      <c r="B1" s="107" t="s">
        <v>1</v>
      </c>
      <c r="C1" s="107" t="s">
        <v>2</v>
      </c>
      <c r="D1" s="107" t="s">
        <v>3</v>
      </c>
      <c r="E1" s="107" t="s">
        <v>4</v>
      </c>
      <c r="F1" s="107" t="s">
        <v>8</v>
      </c>
      <c r="G1" s="107" t="s">
        <v>5</v>
      </c>
      <c r="H1" s="107" t="s">
        <v>9</v>
      </c>
      <c r="I1" s="108" t="s">
        <v>18</v>
      </c>
      <c r="J1" s="108" t="s">
        <v>19</v>
      </c>
      <c r="K1" s="96" t="s">
        <v>17</v>
      </c>
      <c r="L1" s="96" t="s">
        <v>34</v>
      </c>
      <c r="N1" t="s">
        <v>57</v>
      </c>
      <c r="O1" s="1"/>
      <c r="Q1" t="s">
        <v>56</v>
      </c>
    </row>
    <row r="2" spans="1:17">
      <c r="A2" s="105" t="s">
        <v>53</v>
      </c>
      <c r="B2" s="10">
        <v>11843</v>
      </c>
      <c r="C2" s="10">
        <v>6050</v>
      </c>
      <c r="D2" s="10">
        <v>11338</v>
      </c>
      <c r="E2" s="10">
        <v>11989</v>
      </c>
      <c r="F2" s="10">
        <v>16894</v>
      </c>
      <c r="G2" s="10">
        <v>21514.605</v>
      </c>
      <c r="H2" s="10">
        <v>17362.681</v>
      </c>
      <c r="I2" s="10">
        <v>20968.887999999999</v>
      </c>
      <c r="J2" s="10">
        <v>18950.100999999999</v>
      </c>
      <c r="K2" s="85">
        <v>23031.45</v>
      </c>
      <c r="L2" s="146">
        <v>16422.43</v>
      </c>
      <c r="N2" s="58">
        <f>AVERAGE(Table1012[[#This Row],[2020]:[2022]])</f>
        <v>20983.479666666666</v>
      </c>
      <c r="O2" s="2">
        <f>1-Table1012[[#This Row],[2023]]/N2</f>
        <v>0.21736383760564404</v>
      </c>
      <c r="Q2" s="58">
        <f>AVERAGE(Table1012[[#This Row],[2013]:[2019]])</f>
        <v>13855.897999999999</v>
      </c>
    </row>
    <row r="3" spans="1:17">
      <c r="A3" s="105" t="s">
        <v>54</v>
      </c>
      <c r="B3" s="10">
        <v>1703</v>
      </c>
      <c r="C3" s="10">
        <v>9456</v>
      </c>
      <c r="D3" s="10">
        <v>2755</v>
      </c>
      <c r="E3" s="10">
        <v>2972</v>
      </c>
      <c r="F3" s="10">
        <v>1946</v>
      </c>
      <c r="G3" s="10">
        <v>-3091.3919999999998</v>
      </c>
      <c r="H3" s="10">
        <v>-25.946999999999999</v>
      </c>
      <c r="I3" s="10">
        <v>18886.454000000002</v>
      </c>
      <c r="J3" s="10">
        <v>30476.182000000001</v>
      </c>
      <c r="K3" s="85">
        <v>4892.4979999999996</v>
      </c>
      <c r="L3" s="145">
        <v>-3338.973</v>
      </c>
      <c r="N3" s="58">
        <f>AVERAGE(Table1012[[#This Row],[2020]:[2022]])</f>
        <v>18085.044666666665</v>
      </c>
      <c r="O3" s="2">
        <f>1-Table1012[[#This Row],[2023]]/N3</f>
        <v>1.1846261959282969</v>
      </c>
      <c r="Q3" s="58">
        <f>AVERAGE(Table1012[[#This Row],[2013]:[2019]])</f>
        <v>2244.9515714285712</v>
      </c>
    </row>
    <row r="4" spans="1:17">
      <c r="A4" s="105" t="s">
        <v>55</v>
      </c>
      <c r="B4" s="10">
        <v>-811</v>
      </c>
      <c r="C4" s="10">
        <v>-6730</v>
      </c>
      <c r="D4" s="10">
        <v>-5536</v>
      </c>
      <c r="E4" s="10">
        <v>2843</v>
      </c>
      <c r="F4" s="10">
        <v>-3057</v>
      </c>
      <c r="G4" s="10">
        <v>604.63200000000006</v>
      </c>
      <c r="H4" s="10">
        <v>4020.2489999999998</v>
      </c>
      <c r="I4" s="10">
        <v>843.53099999999995</v>
      </c>
      <c r="J4" s="10">
        <v>9430.6029999999992</v>
      </c>
      <c r="K4" s="85">
        <v>-3231.3820000000001</v>
      </c>
      <c r="L4" s="145">
        <v>1709.5849999999991</v>
      </c>
      <c r="N4" s="58">
        <f>AVERAGE(Table1012[[#This Row],[2020]:[2022]])</f>
        <v>2347.5839999999994</v>
      </c>
      <c r="O4" s="2">
        <f>1-Table1012[[#This Row],[2023]]/N4</f>
        <v>0.27176833715002335</v>
      </c>
      <c r="Q4" s="58">
        <f>AVERAGE(Table1012[[#This Row],[2013]:[2019]])</f>
        <v>-1238.0170000000001</v>
      </c>
    </row>
    <row r="5" spans="1:17">
      <c r="A5" s="109" t="s">
        <v>46</v>
      </c>
      <c r="B5" s="188">
        <v>12733</v>
      </c>
      <c r="C5" s="188">
        <v>8776</v>
      </c>
      <c r="D5" s="188">
        <v>8556</v>
      </c>
      <c r="E5" s="188">
        <v>17803</v>
      </c>
      <c r="F5" s="188">
        <v>15779</v>
      </c>
      <c r="G5" s="188">
        <v>19027.845000000001</v>
      </c>
      <c r="H5" s="188">
        <v>21356.983</v>
      </c>
      <c r="I5" s="188">
        <v>40698.873</v>
      </c>
      <c r="J5" s="188">
        <v>58856.885999999999</v>
      </c>
      <c r="K5" s="189">
        <v>24692.565999999999</v>
      </c>
      <c r="L5" s="190">
        <v>14793.041999999999</v>
      </c>
      <c r="N5" s="58">
        <f>AVERAGE(Table1012[[#This Row],[2020]:[2022]])</f>
        <v>41416.10833333333</v>
      </c>
      <c r="O5" s="2">
        <f>1-Table1012[[#This Row],[2023]]/N5</f>
        <v>0.64281912049920997</v>
      </c>
      <c r="Q5" s="58">
        <f>AVERAGE(Table1012[[#This Row],[2013]:[2019]])</f>
        <v>14861.689714285716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25" sqref="H25"/>
    </sheetView>
  </sheetViews>
  <sheetFormatPr defaultRowHeight="14.25"/>
  <sheetData>
    <row r="1" spans="1:1" s="205" customFormat="1" ht="16.5">
      <c r="A1" s="204" t="s">
        <v>58</v>
      </c>
    </row>
    <row r="2" spans="1:1" ht="15">
      <c r="A2" s="196" t="s">
        <v>52</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B1" workbookViewId="0">
      <selection activeCell="N17" sqref="N17"/>
    </sheetView>
  </sheetViews>
  <sheetFormatPr defaultColWidth="9.125" defaultRowHeight="14.25"/>
  <cols>
    <col min="1" max="1" width="37.75" style="1" bestFit="1" customWidth="1"/>
    <col min="2" max="5" width="9.875" style="1" bestFit="1" customWidth="1"/>
    <col min="6" max="10" width="10.25" style="1" bestFit="1" customWidth="1"/>
    <col min="11" max="11" width="12.625" style="1" bestFit="1" customWidth="1"/>
    <col min="12" max="16" width="9.875" style="1" bestFit="1" customWidth="1"/>
    <col min="17" max="16384" width="9.125" style="1"/>
  </cols>
  <sheetData>
    <row r="1" spans="1:17" ht="15">
      <c r="A1" s="111" t="s">
        <v>22</v>
      </c>
      <c r="B1" s="113" t="s">
        <v>2</v>
      </c>
      <c r="C1" s="113" t="s">
        <v>3</v>
      </c>
      <c r="D1" s="154" t="s">
        <v>4</v>
      </c>
      <c r="E1" s="154" t="s">
        <v>8</v>
      </c>
      <c r="F1" s="154" t="s">
        <v>5</v>
      </c>
      <c r="G1" s="154" t="s">
        <v>9</v>
      </c>
      <c r="H1" s="154" t="s">
        <v>18</v>
      </c>
      <c r="I1" s="154" t="s">
        <v>19</v>
      </c>
      <c r="J1" s="154" t="s">
        <v>17</v>
      </c>
      <c r="K1" s="113" t="s">
        <v>34</v>
      </c>
      <c r="N1" s="1">
        <v>3</v>
      </c>
      <c r="O1" s="1">
        <v>10</v>
      </c>
      <c r="P1" t="s">
        <v>56</v>
      </c>
      <c r="Q1" s="1" t="s">
        <v>66</v>
      </c>
    </row>
    <row r="2" spans="1:17">
      <c r="A2" s="110" t="s">
        <v>60</v>
      </c>
      <c r="B2" s="10">
        <v>6049.1050000000005</v>
      </c>
      <c r="C2" s="10">
        <v>11336.502</v>
      </c>
      <c r="D2" s="10">
        <v>11988.255000000001</v>
      </c>
      <c r="E2" s="10">
        <v>16892.825000000001</v>
      </c>
      <c r="F2" s="10">
        <v>21514.605</v>
      </c>
      <c r="G2" s="10">
        <v>17362.681</v>
      </c>
      <c r="H2" s="26">
        <v>20968.887999999999</v>
      </c>
      <c r="I2" s="26">
        <v>18950.101000000002</v>
      </c>
      <c r="J2" s="115">
        <v>23031.45</v>
      </c>
      <c r="K2" s="10">
        <v>16422.43</v>
      </c>
      <c r="M2" s="3">
        <f>AVERAGE(Table13[[#This Row],[2014]:[2022]])</f>
        <v>16454.934666666668</v>
      </c>
      <c r="N2" s="3">
        <f>AVERAGE(Table13[[#This Row],[2020]:[2022]])</f>
        <v>20983.479666666666</v>
      </c>
    </row>
    <row r="3" spans="1:17">
      <c r="A3" s="110" t="s">
        <v>59</v>
      </c>
      <c r="B3" s="26">
        <v>3779</v>
      </c>
      <c r="C3" s="26">
        <v>5569</v>
      </c>
      <c r="D3" s="26">
        <v>7839</v>
      </c>
      <c r="E3" s="26">
        <v>12535</v>
      </c>
      <c r="F3" s="26">
        <v>18188</v>
      </c>
      <c r="G3" s="26">
        <v>9353</v>
      </c>
      <c r="H3" s="26">
        <v>15679</v>
      </c>
      <c r="I3" s="26">
        <v>8330</v>
      </c>
      <c r="J3" s="115">
        <v>14049</v>
      </c>
      <c r="K3" s="155">
        <v>7808</v>
      </c>
      <c r="M3" s="3">
        <f>AVERAGE(Table13[[#This Row],[2014]:[2022]])</f>
        <v>10591.222222222223</v>
      </c>
      <c r="N3" s="3">
        <f>AVERAGE(Table13[[#This Row],[2020]:[2022]])</f>
        <v>12686</v>
      </c>
    </row>
    <row r="4" spans="1:17">
      <c r="A4" s="114" t="s">
        <v>61</v>
      </c>
      <c r="B4" s="117">
        <v>3777</v>
      </c>
      <c r="C4" s="117">
        <v>3992</v>
      </c>
      <c r="D4" s="117">
        <v>3424</v>
      </c>
      <c r="E4" s="117">
        <v>3677</v>
      </c>
      <c r="F4" s="117">
        <v>3347</v>
      </c>
      <c r="G4" s="117">
        <v>6027</v>
      </c>
      <c r="H4" s="117">
        <v>4919</v>
      </c>
      <c r="I4" s="117">
        <v>9265</v>
      </c>
      <c r="J4" s="118">
        <v>7116</v>
      </c>
      <c r="K4" s="155">
        <v>7753</v>
      </c>
      <c r="M4" s="3">
        <f>AVERAGE(Table13[[#This Row],[2014]:[2022]])</f>
        <v>5060.4444444444443</v>
      </c>
      <c r="N4" s="3">
        <f>AVERAGE(Table13[[#This Row],[2020]:[2022]])</f>
        <v>7100</v>
      </c>
    </row>
    <row r="5" spans="1:17">
      <c r="A5" s="148" t="s">
        <v>14</v>
      </c>
      <c r="B5" s="117">
        <v>-2638.2660000000001</v>
      </c>
      <c r="C5" s="117">
        <v>857.95899999999995</v>
      </c>
      <c r="D5" s="117">
        <v>190.14100000000002</v>
      </c>
      <c r="E5" s="117">
        <v>268.827</v>
      </c>
      <c r="F5" s="117">
        <v>-436.76900000000001</v>
      </c>
      <c r="G5" s="117">
        <v>1521.6669999999999</v>
      </c>
      <c r="H5" s="117">
        <v>71.926000000000016</v>
      </c>
      <c r="I5" s="117">
        <v>662.54</v>
      </c>
      <c r="J5" s="117">
        <v>880.99599999999987</v>
      </c>
      <c r="K5" s="117">
        <v>54</v>
      </c>
      <c r="M5" s="3">
        <f>AVERAGE(Table13[[#This Row],[2014]:[2022]])</f>
        <v>153.22455555555553</v>
      </c>
      <c r="N5" s="3">
        <f>AVERAGE(Table13[[#This Row],[2020]:[2022]])</f>
        <v>538.48733333333337</v>
      </c>
    </row>
    <row r="6" spans="1:17" hidden="1">
      <c r="A6" s="148" t="s">
        <v>31</v>
      </c>
      <c r="B6" s="117"/>
      <c r="C6" s="117"/>
      <c r="D6" s="117"/>
      <c r="E6" s="117"/>
      <c r="F6" s="117"/>
      <c r="G6" s="117"/>
      <c r="H6" s="117">
        <v>18305</v>
      </c>
      <c r="I6" s="117">
        <v>18100</v>
      </c>
      <c r="J6" s="117">
        <v>14939</v>
      </c>
      <c r="K6" s="117">
        <f>K7+K8</f>
        <v>7058</v>
      </c>
    </row>
    <row r="7" spans="1:17" hidden="1">
      <c r="A7" s="148" t="s">
        <v>32</v>
      </c>
      <c r="B7" s="117"/>
      <c r="C7" s="117"/>
      <c r="D7" s="117"/>
      <c r="E7" s="117"/>
      <c r="F7" s="117"/>
      <c r="G7" s="117"/>
      <c r="H7" s="117">
        <v>14290</v>
      </c>
      <c r="I7" s="117">
        <v>13228</v>
      </c>
      <c r="J7" s="117">
        <v>10547</v>
      </c>
      <c r="K7" s="117">
        <v>3119</v>
      </c>
    </row>
    <row r="8" spans="1:17" hidden="1">
      <c r="A8" s="148" t="s">
        <v>33</v>
      </c>
      <c r="B8" s="117"/>
      <c r="C8" s="117"/>
      <c r="D8" s="117"/>
      <c r="E8" s="117"/>
      <c r="F8" s="117"/>
      <c r="G8" s="117"/>
      <c r="H8" s="117">
        <v>4014</v>
      </c>
      <c r="I8" s="117">
        <v>4872</v>
      </c>
      <c r="J8" s="117">
        <v>4392</v>
      </c>
      <c r="K8" s="117">
        <v>3939</v>
      </c>
    </row>
    <row r="29" spans="2:12">
      <c r="B29" s="153"/>
      <c r="C29" s="153"/>
      <c r="D29" s="153"/>
      <c r="E29" s="153"/>
      <c r="F29" s="153"/>
      <c r="G29" s="153"/>
      <c r="H29" s="153"/>
      <c r="I29" s="153"/>
      <c r="J29" s="153"/>
      <c r="K29" s="153"/>
      <c r="L29" s="153"/>
    </row>
  </sheetData>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zoomScale="130" zoomScaleNormal="130" workbookViewId="0">
      <selection activeCell="H11" sqref="H11"/>
    </sheetView>
  </sheetViews>
  <sheetFormatPr defaultColWidth="9.125" defaultRowHeight="14.25"/>
  <cols>
    <col min="1" max="16384" width="9.125" style="1"/>
  </cols>
  <sheetData>
    <row r="1" spans="1:1" s="203" customFormat="1" ht="16.5">
      <c r="A1" s="200" t="s">
        <v>62</v>
      </c>
    </row>
    <row r="2" spans="1:1">
      <c r="A2" s="14" t="s">
        <v>52</v>
      </c>
    </row>
    <row r="15" spans="1:1" ht="15">
      <c r="A15" s="196" t="s">
        <v>45</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zoomScale="85" zoomScaleNormal="85" workbookViewId="0">
      <selection activeCell="V12" sqref="V12"/>
    </sheetView>
  </sheetViews>
  <sheetFormatPr defaultColWidth="9.125" defaultRowHeight="14.25"/>
  <cols>
    <col min="1" max="1" width="36.875" style="1" bestFit="1" customWidth="1"/>
    <col min="2" max="2" width="6.125" style="1" bestFit="1" customWidth="1"/>
    <col min="3" max="3" width="6.875" style="1" bestFit="1" customWidth="1"/>
    <col min="4" max="5" width="6.125" style="1" bestFit="1" customWidth="1"/>
    <col min="6" max="10" width="9.125" style="1"/>
    <col min="11" max="11" width="12.25" style="1" bestFit="1" customWidth="1"/>
    <col min="12" max="16384" width="9.125" style="1"/>
  </cols>
  <sheetData>
    <row r="1" spans="1:13" ht="15">
      <c r="B1" s="152">
        <v>2014</v>
      </c>
      <c r="C1" s="152">
        <v>2015</v>
      </c>
      <c r="D1" s="151">
        <v>2016</v>
      </c>
      <c r="E1" s="152">
        <v>2017</v>
      </c>
      <c r="F1" s="152">
        <v>2018</v>
      </c>
      <c r="G1" s="152">
        <v>2019</v>
      </c>
      <c r="H1" s="152">
        <v>2020</v>
      </c>
      <c r="I1" s="152">
        <v>2021</v>
      </c>
      <c r="J1" s="152">
        <v>2022</v>
      </c>
      <c r="K1" s="152">
        <v>2023</v>
      </c>
    </row>
    <row r="2" spans="1:13" ht="15">
      <c r="A2" s="151" t="s">
        <v>63</v>
      </c>
      <c r="B2" s="25">
        <v>3600</v>
      </c>
      <c r="C2" s="25">
        <v>4521</v>
      </c>
      <c r="D2" s="25">
        <v>3560</v>
      </c>
      <c r="E2" s="25">
        <v>-3</v>
      </c>
      <c r="F2" s="25">
        <v>-8380</v>
      </c>
      <c r="G2" s="25">
        <v>-3170</v>
      </c>
      <c r="H2" s="25">
        <v>-5648.0820000000003</v>
      </c>
      <c r="I2" s="25">
        <v>10970.368999999999</v>
      </c>
      <c r="J2" s="25">
        <v>707.74200000000019</v>
      </c>
      <c r="K2" s="25">
        <v>-1264.771</v>
      </c>
      <c r="M2" s="3">
        <f>AVERAGE(B2:J2)</f>
        <v>684.22544444444429</v>
      </c>
    </row>
    <row r="3" spans="1:13" ht="15">
      <c r="A3" s="151" t="s">
        <v>64</v>
      </c>
      <c r="B3" s="25">
        <v>5856</v>
      </c>
      <c r="C3" s="25">
        <v>-1767</v>
      </c>
      <c r="D3" s="25">
        <v>-589</v>
      </c>
      <c r="E3" s="25">
        <v>1951</v>
      </c>
      <c r="F3" s="25">
        <v>5288.6079999999993</v>
      </c>
      <c r="G3" s="25">
        <v>3144.0530000000003</v>
      </c>
      <c r="H3" s="25">
        <v>24534.536</v>
      </c>
      <c r="I3" s="25">
        <v>19505.812999999998</v>
      </c>
      <c r="J3" s="25">
        <v>4184.7560000000003</v>
      </c>
      <c r="K3" s="25">
        <v>-2074.2020000000002</v>
      </c>
      <c r="M3" s="3">
        <f t="shared" ref="M3:M4" si="0">AVERAGE(B3:J3)</f>
        <v>6900.9739999999993</v>
      </c>
    </row>
    <row r="4" spans="1:13" ht="15">
      <c r="A4" s="151" t="s">
        <v>65</v>
      </c>
      <c r="B4" s="25">
        <f>B2+B3</f>
        <v>9456</v>
      </c>
      <c r="C4" s="25">
        <f t="shared" ref="C4:K4" si="1">C2+C3</f>
        <v>2754</v>
      </c>
      <c r="D4" s="25">
        <f t="shared" si="1"/>
        <v>2971</v>
      </c>
      <c r="E4" s="25">
        <f t="shared" si="1"/>
        <v>1948</v>
      </c>
      <c r="F4" s="25">
        <f t="shared" si="1"/>
        <v>-3091.3920000000007</v>
      </c>
      <c r="G4" s="25">
        <f t="shared" si="1"/>
        <v>-25.946999999999662</v>
      </c>
      <c r="H4" s="25">
        <f t="shared" si="1"/>
        <v>18886.453999999998</v>
      </c>
      <c r="I4" s="25">
        <f t="shared" si="1"/>
        <v>30476.181999999997</v>
      </c>
      <c r="J4" s="25">
        <f t="shared" si="1"/>
        <v>4892.4980000000005</v>
      </c>
      <c r="K4" s="25">
        <f t="shared" si="1"/>
        <v>-3338.973</v>
      </c>
      <c r="M4" s="3">
        <f t="shared" si="0"/>
        <v>7585.1994444444445</v>
      </c>
    </row>
    <row r="5" spans="1:13">
      <c r="M5" s="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46</vt:i4>
      </vt:variant>
      <vt:variant>
        <vt:lpstr>טווחים בעלי שם</vt:lpstr>
      </vt:variant>
      <vt:variant>
        <vt:i4>1</vt:i4>
      </vt:variant>
    </vt:vector>
  </HeadingPairs>
  <TitlesOfParts>
    <vt:vector size="47" baseType="lpstr">
      <vt:lpstr>data 3.1</vt:lpstr>
      <vt:lpstr>Figure 3.1</vt:lpstr>
      <vt:lpstr>data 3.2</vt:lpstr>
      <vt:lpstr>Figure 3.2</vt:lpstr>
      <vt:lpstr>data 3.3</vt:lpstr>
      <vt:lpstr>Figure 3.3</vt:lpstr>
      <vt:lpstr>data 3.4</vt:lpstr>
      <vt:lpstr>Figure 3.4</vt:lpstr>
      <vt:lpstr>data 3.5</vt:lpstr>
      <vt:lpstr>Figure 3.5</vt:lpstr>
      <vt:lpstr>data 3.6</vt:lpstr>
      <vt:lpstr>Figure 3.6</vt:lpstr>
      <vt:lpstr>data 3.7</vt:lpstr>
      <vt:lpstr>Figure 3.7</vt:lpstr>
      <vt:lpstr>data 3.8</vt:lpstr>
      <vt:lpstr>Figure 3.8</vt:lpstr>
      <vt:lpstr>data 3.9</vt:lpstr>
      <vt:lpstr>Figure 3.9</vt:lpstr>
      <vt:lpstr>נתונים ג'-3.1</vt:lpstr>
      <vt:lpstr>data 3.10</vt:lpstr>
      <vt:lpstr>Figure 3.10</vt:lpstr>
      <vt:lpstr>data 3.11</vt:lpstr>
      <vt:lpstr>Figure 3.11</vt:lpstr>
      <vt:lpstr>data 3.12</vt:lpstr>
      <vt:lpstr>Figure 3.12</vt:lpstr>
      <vt:lpstr>data 3.13</vt:lpstr>
      <vt:lpstr>Figure 3.13</vt:lpstr>
      <vt:lpstr>data 3.14</vt:lpstr>
      <vt:lpstr>Figure 3.14</vt:lpstr>
      <vt:lpstr>data 3.15</vt:lpstr>
      <vt:lpstr>Figure 3.15</vt:lpstr>
      <vt:lpstr>data 3.16</vt:lpstr>
      <vt:lpstr>Figure 3.16</vt:lpstr>
      <vt:lpstr>data 3.17</vt:lpstr>
      <vt:lpstr>Figure 3.17</vt:lpstr>
      <vt:lpstr>data 3.18</vt:lpstr>
      <vt:lpstr>Figure 3.18</vt:lpstr>
      <vt:lpstr>data 3.19</vt:lpstr>
      <vt:lpstr>Figure 3.19</vt:lpstr>
      <vt:lpstr>data 3.20</vt:lpstr>
      <vt:lpstr>Figure 3.20</vt:lpstr>
      <vt:lpstr>data 3.21</vt:lpstr>
      <vt:lpstr>Figure 3.21</vt:lpstr>
      <vt:lpstr>data 3.22</vt:lpstr>
      <vt:lpstr>Figure 3.22</vt:lpstr>
      <vt:lpstr>Israel's Assets and liabilities</vt:lpstr>
      <vt:lpstr>'Israel''s Assets and liabilities'!WPrint_Area_W</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נילי יהלום</dc:creator>
  <cp:lastModifiedBy>שיר אבוגנים</cp:lastModifiedBy>
  <cp:lastPrinted>2021-03-09T12:54:34Z</cp:lastPrinted>
  <dcterms:created xsi:type="dcterms:W3CDTF">2020-02-26T11:44:03Z</dcterms:created>
  <dcterms:modified xsi:type="dcterms:W3CDTF">2024-12-16T12:16:49Z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-2045743540</vt:i4>
  </property>
  <property fmtid="{D5CDD505-2E9C-101B-9397-08002B2CF9AE}" pid="4" name="_EmailSubject">
    <vt:lpwstr>פעילות מול חול 2023 - מונגש</vt:lpwstr>
  </property>
  <property fmtid="{D5CDD505-2E9C-101B-9397-08002B2CF9AE}" pid="5" name="_AuthorEmail">
    <vt:lpwstr>Hanady.Azzam@boi.org.il</vt:lpwstr>
  </property>
  <property fmtid="{D5CDD505-2E9C-101B-9397-08002B2CF9AE}" pid="6" name="_AuthorEmailDisplayName">
    <vt:lpwstr>הנאדי עזאם</vt:lpwstr>
  </property>
  <property fmtid="{D5CDD505-2E9C-101B-9397-08002B2CF9AE}" pid="7" name="_ReviewingToolsShownOnce">
    <vt:lpwstr/>
  </property>
</Properties>
</file>